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ir sportif\Challenge provincial à Air\Challenge provincial à Air 2024-2025\"/>
    </mc:Choice>
  </mc:AlternateContent>
  <xr:revisionPtr revIDLastSave="0" documentId="13_ncr:1_{A4D2CE93-4B31-4C7A-BB1D-5833EA07C3D9}" xr6:coauthVersionLast="36" xr6:coauthVersionMax="47" xr10:uidLastSave="{00000000-0000-0000-0000-000000000000}"/>
  <bookViews>
    <workbookView xWindow="0" yWindow="0" windowWidth="28800" windowHeight="12105" activeTab="1" xr2:uid="{00000000-000D-0000-FFFF-FFFF00000000}"/>
  </bookViews>
  <sheets>
    <sheet name="Tableaux Simples" sheetId="1" r:id="rId1"/>
    <sheet name="Tableaux Mixtes" sheetId="7" r:id="rId2"/>
    <sheet name="Finale Mixte (petite)" sheetId="8" r:id="rId3"/>
    <sheet name="Finale Mixte (grande)" sheetId="9" r:id="rId4"/>
    <sheet name="Stats Pistol" sheetId="10" r:id="rId5"/>
    <sheet name="Stats Rifle" sheetId="11" r:id="rId6"/>
    <sheet name="Finale Mixte" sheetId="6" state="hidden" r:id="rId7"/>
  </sheets>
  <definedNames>
    <definedName name="_xlnm._FilterDatabase" localSheetId="1" hidden="1">'Tableaux Mixtes'!$B$3:$U$22</definedName>
    <definedName name="_xlnm.Print_Area" localSheetId="4">'Stats Pistol'!$A$30:$K$58</definedName>
    <definedName name="_xlnm.Print_Area" localSheetId="1">'Tableaux Mixtes'!$A$1:$U$70</definedName>
    <definedName name="_xlnm.Print_Area" localSheetId="0">'Tableaux Simples'!$A$1:$O$140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53" i="7" l="1"/>
  <c r="S55" i="7"/>
  <c r="S57" i="7"/>
  <c r="S51" i="7"/>
  <c r="R52" i="7"/>
  <c r="R53" i="7"/>
  <c r="R54" i="7"/>
  <c r="R55" i="7"/>
  <c r="R56" i="7"/>
  <c r="R57" i="7"/>
  <c r="R58" i="7"/>
  <c r="R59" i="7"/>
  <c r="R60" i="7"/>
  <c r="R61" i="7"/>
  <c r="R62" i="7"/>
  <c r="R63" i="7"/>
  <c r="R64" i="7"/>
  <c r="R65" i="7"/>
  <c r="R66" i="7"/>
  <c r="R67" i="7"/>
  <c r="R68" i="7"/>
  <c r="R69" i="7"/>
  <c r="R70" i="7"/>
  <c r="R71" i="7"/>
  <c r="R72" i="7"/>
  <c r="R73" i="7"/>
  <c r="R74" i="7"/>
  <c r="R75" i="7"/>
  <c r="R76" i="7"/>
  <c r="R77" i="7"/>
  <c r="R78" i="7"/>
  <c r="R79" i="7"/>
  <c r="R80" i="7"/>
  <c r="R81" i="7"/>
  <c r="R82" i="7"/>
  <c r="R83" i="7"/>
  <c r="R84" i="7"/>
  <c r="R85" i="7"/>
  <c r="R86" i="7"/>
  <c r="R87" i="7"/>
  <c r="R88" i="7"/>
  <c r="R89" i="7"/>
  <c r="R90" i="7"/>
  <c r="R91" i="7"/>
  <c r="R92" i="7"/>
  <c r="R51" i="7"/>
  <c r="Q53" i="7"/>
  <c r="Q55" i="7"/>
  <c r="Q57" i="7"/>
  <c r="P53" i="7"/>
  <c r="P55" i="7"/>
  <c r="P57" i="7"/>
  <c r="O52" i="7"/>
  <c r="O53" i="7"/>
  <c r="O54" i="7"/>
  <c r="O55" i="7"/>
  <c r="O56" i="7"/>
  <c r="O57" i="7"/>
  <c r="O58" i="7"/>
  <c r="N53" i="7"/>
  <c r="N55" i="7"/>
  <c r="N57" i="7"/>
  <c r="N51" i="7"/>
  <c r="O51" i="7"/>
  <c r="S41" i="7"/>
  <c r="S43" i="7"/>
  <c r="S45" i="7"/>
  <c r="S39" i="7"/>
  <c r="R40" i="7"/>
  <c r="R41" i="7"/>
  <c r="R42" i="7"/>
  <c r="R43" i="7"/>
  <c r="R44" i="7"/>
  <c r="R45" i="7"/>
  <c r="R46" i="7"/>
  <c r="O43" i="7"/>
  <c r="O44" i="7"/>
  <c r="O45" i="7"/>
  <c r="O46" i="7"/>
  <c r="O39" i="7"/>
  <c r="O40" i="7"/>
  <c r="O41" i="7"/>
  <c r="R39" i="7"/>
  <c r="P41" i="7"/>
  <c r="P43" i="7"/>
  <c r="P45" i="7"/>
  <c r="P39" i="7"/>
  <c r="N41" i="7"/>
  <c r="N43" i="7"/>
  <c r="N45" i="7"/>
  <c r="N39" i="7"/>
  <c r="U27" i="7"/>
  <c r="U29" i="7"/>
  <c r="U33" i="7"/>
  <c r="T28" i="7"/>
  <c r="T33" i="7"/>
  <c r="T34" i="7"/>
  <c r="S27" i="7"/>
  <c r="S29" i="7"/>
  <c r="S33" i="7"/>
  <c r="S31" i="7"/>
  <c r="R28" i="7"/>
  <c r="R29" i="7"/>
  <c r="R30" i="7"/>
  <c r="R31" i="7"/>
  <c r="R32" i="7"/>
  <c r="R33" i="7"/>
  <c r="R34" i="7"/>
  <c r="R27" i="7"/>
  <c r="P27" i="7"/>
  <c r="P29" i="7"/>
  <c r="P33" i="7"/>
  <c r="N29" i="7"/>
  <c r="N31" i="7"/>
  <c r="N33" i="7"/>
  <c r="N27" i="7"/>
  <c r="O27" i="7"/>
  <c r="S7" i="7"/>
  <c r="S9" i="7"/>
  <c r="S11" i="7"/>
  <c r="S13" i="7"/>
  <c r="S15" i="7"/>
  <c r="S17" i="7"/>
  <c r="S19" i="7"/>
  <c r="S21" i="7"/>
  <c r="U5" i="7"/>
  <c r="S5" i="7"/>
  <c r="R6" i="7"/>
  <c r="R7" i="7"/>
  <c r="R8" i="7"/>
  <c r="R9" i="7"/>
  <c r="R10" i="7"/>
  <c r="R11" i="7"/>
  <c r="R12" i="7"/>
  <c r="R13" i="7"/>
  <c r="R14" i="7"/>
  <c r="R15" i="7"/>
  <c r="R16" i="7"/>
  <c r="R17" i="7"/>
  <c r="R18" i="7"/>
  <c r="R19" i="7"/>
  <c r="R20" i="7"/>
  <c r="R21" i="7"/>
  <c r="R22" i="7"/>
  <c r="R5" i="7"/>
  <c r="Q7" i="7"/>
  <c r="Q9" i="7"/>
  <c r="Q11" i="7"/>
  <c r="Q13" i="7"/>
  <c r="Q15" i="7"/>
  <c r="Q17" i="7"/>
  <c r="Q19" i="7"/>
  <c r="Q21" i="7"/>
  <c r="P7" i="7"/>
  <c r="P9" i="7"/>
  <c r="P11" i="7"/>
  <c r="P13" i="7"/>
  <c r="P15" i="7"/>
  <c r="P17" i="7"/>
  <c r="P19" i="7"/>
  <c r="P21" i="7"/>
  <c r="O12" i="7"/>
  <c r="N131" i="1"/>
  <c r="N132" i="1"/>
  <c r="N133" i="1"/>
  <c r="N134" i="1"/>
  <c r="N135" i="1"/>
  <c r="N136" i="1"/>
  <c r="N137" i="1"/>
  <c r="N138" i="1"/>
  <c r="N139" i="1"/>
  <c r="N130" i="1"/>
  <c r="N125" i="1"/>
  <c r="N126" i="1"/>
  <c r="N124" i="1"/>
  <c r="N120" i="1"/>
  <c r="N112" i="1"/>
  <c r="N113" i="1"/>
  <c r="N114" i="1"/>
  <c r="N115" i="1"/>
  <c r="N116" i="1"/>
  <c r="N111" i="1"/>
  <c r="N102" i="1"/>
  <c r="N103" i="1"/>
  <c r="N104" i="1"/>
  <c r="N105" i="1"/>
  <c r="N106" i="1"/>
  <c r="N107" i="1"/>
  <c r="N101" i="1"/>
  <c r="N95" i="1"/>
  <c r="N96" i="1"/>
  <c r="N97" i="1"/>
  <c r="N94" i="1"/>
  <c r="N81" i="1"/>
  <c r="N82" i="1"/>
  <c r="N83" i="1"/>
  <c r="N84" i="1"/>
  <c r="N85" i="1"/>
  <c r="N86" i="1"/>
  <c r="N87" i="1"/>
  <c r="N88" i="1"/>
  <c r="N89" i="1"/>
  <c r="N90" i="1"/>
  <c r="N80" i="1"/>
  <c r="N70" i="1"/>
  <c r="N71" i="1"/>
  <c r="N72" i="1"/>
  <c r="N73" i="1"/>
  <c r="N74" i="1"/>
  <c r="N75" i="1"/>
  <c r="N76" i="1"/>
  <c r="N69" i="1"/>
  <c r="N58" i="1"/>
  <c r="N59" i="1"/>
  <c r="N60" i="1"/>
  <c r="N61" i="1"/>
  <c r="N62" i="1"/>
  <c r="N63" i="1"/>
  <c r="N64" i="1"/>
  <c r="N65" i="1"/>
  <c r="N57" i="1"/>
  <c r="N51" i="1"/>
  <c r="N52" i="1"/>
  <c r="N53" i="1"/>
  <c r="N50" i="1"/>
  <c r="N29" i="1"/>
  <c r="N30" i="1"/>
  <c r="N31" i="1"/>
  <c r="N32" i="1"/>
  <c r="N33" i="1"/>
  <c r="N34" i="1"/>
  <c r="N35" i="1"/>
  <c r="N36" i="1"/>
  <c r="N28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4" i="1"/>
  <c r="O33" i="7"/>
  <c r="N7" i="7"/>
  <c r="N9" i="7"/>
  <c r="N11" i="7"/>
  <c r="N13" i="7"/>
  <c r="N15" i="7"/>
  <c r="N17" i="7"/>
  <c r="N19" i="7"/>
  <c r="N21" i="7"/>
  <c r="N5" i="7"/>
  <c r="J138" i="1" l="1"/>
  <c r="J132" i="1"/>
  <c r="J41" i="1"/>
  <c r="N41" i="1" s="1"/>
  <c r="J42" i="1"/>
  <c r="N42" i="1" s="1"/>
  <c r="J43" i="1"/>
  <c r="N43" i="1" s="1"/>
  <c r="J44" i="1"/>
  <c r="N44" i="1" s="1"/>
  <c r="J46" i="1"/>
  <c r="N46" i="1" s="1"/>
  <c r="J45" i="1"/>
  <c r="J40" i="1"/>
  <c r="N40" i="1" s="1"/>
  <c r="L132" i="1"/>
  <c r="O45" i="1" l="1"/>
  <c r="N45" i="1"/>
  <c r="M132" i="1"/>
  <c r="O132" i="1"/>
  <c r="H55" i="7"/>
  <c r="H53" i="7"/>
  <c r="H51" i="7"/>
  <c r="H57" i="7"/>
  <c r="H39" i="7"/>
  <c r="T41" i="7"/>
  <c r="O42" i="7"/>
  <c r="O29" i="7"/>
  <c r="O30" i="7"/>
  <c r="O31" i="7"/>
  <c r="O32" i="7"/>
  <c r="B62" i="7"/>
  <c r="B63" i="7"/>
  <c r="B64" i="7"/>
  <c r="B65" i="7"/>
  <c r="B66" i="7"/>
  <c r="B67" i="7"/>
  <c r="B68" i="7"/>
  <c r="B69" i="7"/>
  <c r="B70" i="7"/>
  <c r="Q5" i="7"/>
  <c r="L43" i="1"/>
  <c r="L46" i="1"/>
  <c r="L42" i="1"/>
  <c r="C92" i="7"/>
  <c r="C89" i="7"/>
  <c r="J130" i="1"/>
  <c r="L130" i="1"/>
  <c r="J137" i="1"/>
  <c r="L137" i="1"/>
  <c r="J139" i="1"/>
  <c r="L139" i="1"/>
  <c r="L138" i="1"/>
  <c r="M138" i="1" s="1"/>
  <c r="J133" i="1"/>
  <c r="L133" i="1"/>
  <c r="J136" i="1"/>
  <c r="L136" i="1"/>
  <c r="J114" i="1"/>
  <c r="L114" i="1"/>
  <c r="J111" i="1"/>
  <c r="L111" i="1"/>
  <c r="J113" i="1"/>
  <c r="L113" i="1"/>
  <c r="J112" i="1"/>
  <c r="L112" i="1"/>
  <c r="J115" i="1"/>
  <c r="L115" i="1"/>
  <c r="J105" i="1"/>
  <c r="L105" i="1"/>
  <c r="J103" i="1"/>
  <c r="L103" i="1"/>
  <c r="J104" i="1"/>
  <c r="L104" i="1"/>
  <c r="J102" i="1"/>
  <c r="L102" i="1"/>
  <c r="J107" i="1"/>
  <c r="L107" i="1"/>
  <c r="J101" i="1"/>
  <c r="L101" i="1"/>
  <c r="T42" i="7" l="1"/>
  <c r="U41" i="7"/>
  <c r="Q41" i="7"/>
  <c r="C90" i="7" s="1"/>
  <c r="O102" i="1"/>
  <c r="O103" i="1"/>
  <c r="O104" i="1"/>
  <c r="O130" i="1"/>
  <c r="O133" i="1"/>
  <c r="O137" i="1"/>
  <c r="O101" i="1"/>
  <c r="O46" i="1"/>
  <c r="O42" i="1"/>
  <c r="M43" i="1"/>
  <c r="M46" i="1"/>
  <c r="O43" i="1"/>
  <c r="M42" i="1"/>
  <c r="M130" i="1"/>
  <c r="M139" i="1"/>
  <c r="M137" i="1"/>
  <c r="O139" i="1"/>
  <c r="M136" i="1"/>
  <c r="M133" i="1"/>
  <c r="O138" i="1"/>
  <c r="O136" i="1"/>
  <c r="M113" i="1"/>
  <c r="M112" i="1"/>
  <c r="M111" i="1"/>
  <c r="M115" i="1"/>
  <c r="M114" i="1"/>
  <c r="O111" i="1"/>
  <c r="O114" i="1"/>
  <c r="O115" i="1"/>
  <c r="O113" i="1"/>
  <c r="O112" i="1"/>
  <c r="M103" i="1"/>
  <c r="M105" i="1"/>
  <c r="O105" i="1"/>
  <c r="M104" i="1"/>
  <c r="M102" i="1"/>
  <c r="M107" i="1"/>
  <c r="O107" i="1"/>
  <c r="M101" i="1"/>
  <c r="J52" i="1"/>
  <c r="L52" i="1"/>
  <c r="J51" i="1"/>
  <c r="L51" i="1"/>
  <c r="Q29" i="7" l="1"/>
  <c r="O52" i="1"/>
  <c r="M51" i="1"/>
  <c r="M52" i="1"/>
  <c r="O51" i="1"/>
  <c r="J88" i="1"/>
  <c r="L88" i="1"/>
  <c r="J17" i="1"/>
  <c r="L17" i="1"/>
  <c r="O17" i="1" l="1"/>
  <c r="M88" i="1"/>
  <c r="M17" i="1"/>
  <c r="O88" i="1"/>
  <c r="J34" i="1"/>
  <c r="L34" i="1"/>
  <c r="J24" i="1"/>
  <c r="L24" i="1"/>
  <c r="J22" i="1"/>
  <c r="L22" i="1"/>
  <c r="O22" i="1" l="1"/>
  <c r="O24" i="1"/>
  <c r="M34" i="1"/>
  <c r="M24" i="1"/>
  <c r="M22" i="1"/>
  <c r="O34" i="1"/>
  <c r="J19" i="1"/>
  <c r="L19" i="1"/>
  <c r="M19" i="1" l="1"/>
  <c r="O19" i="1"/>
  <c r="J135" i="1"/>
  <c r="L135" i="1"/>
  <c r="J134" i="1"/>
  <c r="L134" i="1"/>
  <c r="J75" i="1"/>
  <c r="L75" i="1"/>
  <c r="J65" i="1"/>
  <c r="L65" i="1"/>
  <c r="J76" i="1"/>
  <c r="L76" i="1"/>
  <c r="J64" i="1"/>
  <c r="L64" i="1"/>
  <c r="J125" i="1"/>
  <c r="L125" i="1"/>
  <c r="J97" i="1"/>
  <c r="L97" i="1"/>
  <c r="O97" i="1" l="1"/>
  <c r="O65" i="1"/>
  <c r="O76" i="1"/>
  <c r="O75" i="1"/>
  <c r="O64" i="1"/>
  <c r="O135" i="1"/>
  <c r="O134" i="1"/>
  <c r="O125" i="1"/>
  <c r="M135" i="1"/>
  <c r="M65" i="1"/>
  <c r="M97" i="1"/>
  <c r="M125" i="1"/>
  <c r="M64" i="1"/>
  <c r="M134" i="1"/>
  <c r="M75" i="1"/>
  <c r="M76" i="1"/>
  <c r="J95" i="1"/>
  <c r="L95" i="1"/>
  <c r="J89" i="1"/>
  <c r="L89" i="1"/>
  <c r="J30" i="1"/>
  <c r="L30" i="1"/>
  <c r="J116" i="1"/>
  <c r="L116" i="1"/>
  <c r="U43" i="7" l="1"/>
  <c r="Q43" i="7"/>
  <c r="M95" i="1"/>
  <c r="M116" i="1"/>
  <c r="M30" i="1"/>
  <c r="O116" i="1"/>
  <c r="O95" i="1"/>
  <c r="M89" i="1"/>
  <c r="O89" i="1"/>
  <c r="O30" i="1"/>
  <c r="J57" i="1"/>
  <c r="L57" i="1"/>
  <c r="J71" i="1"/>
  <c r="L71" i="1"/>
  <c r="O57" i="1" l="1"/>
  <c r="M71" i="1"/>
  <c r="O71" i="1"/>
  <c r="M57" i="1"/>
  <c r="O44" i="1"/>
  <c r="L44" i="1"/>
  <c r="L9" i="1"/>
  <c r="J9" i="1"/>
  <c r="O9" i="1" l="1"/>
  <c r="M9" i="1"/>
  <c r="M44" i="1"/>
  <c r="J53" i="1"/>
  <c r="L53" i="1"/>
  <c r="P31" i="7"/>
  <c r="J131" i="1"/>
  <c r="L131" i="1"/>
  <c r="J86" i="1"/>
  <c r="L86" i="1"/>
  <c r="J106" i="1"/>
  <c r="L106" i="1"/>
  <c r="U31" i="7" l="1"/>
  <c r="O106" i="1"/>
  <c r="O131" i="1"/>
  <c r="M131" i="1"/>
  <c r="Q31" i="7"/>
  <c r="M86" i="1"/>
  <c r="O86" i="1"/>
  <c r="M106" i="1"/>
  <c r="M53" i="1"/>
  <c r="O53" i="1"/>
  <c r="K5" i="10"/>
  <c r="K25" i="10"/>
  <c r="K28" i="10"/>
  <c r="K27" i="10"/>
  <c r="K26" i="10"/>
  <c r="K24" i="10"/>
  <c r="K23" i="10"/>
  <c r="K22" i="10"/>
  <c r="K18" i="10"/>
  <c r="K20" i="10"/>
  <c r="K19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21" i="10"/>
  <c r="K4" i="10"/>
  <c r="K3" i="10"/>
  <c r="BN20" i="8" l="1"/>
  <c r="BO20" i="8" s="1"/>
  <c r="BN60" i="9"/>
  <c r="BO60" i="9" s="1"/>
  <c r="BJ60" i="9"/>
  <c r="BK60" i="9" s="1"/>
  <c r="BF60" i="9"/>
  <c r="BG60" i="9" s="1"/>
  <c r="BB60" i="9"/>
  <c r="BC60" i="9" s="1"/>
  <c r="AX60" i="9"/>
  <c r="AY60" i="9" s="1"/>
  <c r="AT60" i="9"/>
  <c r="AU60" i="9" s="1"/>
  <c r="AP60" i="9"/>
  <c r="AQ60" i="9" s="1"/>
  <c r="AL60" i="9"/>
  <c r="AM60" i="9" s="1"/>
  <c r="AH60" i="9"/>
  <c r="AI60" i="9" s="1"/>
  <c r="AD60" i="9"/>
  <c r="AE60" i="9" s="1"/>
  <c r="Z60" i="9"/>
  <c r="AA60" i="9" s="1"/>
  <c r="V60" i="9"/>
  <c r="W60" i="9" s="1"/>
  <c r="R60" i="9"/>
  <c r="S60" i="9" s="1"/>
  <c r="N60" i="9"/>
  <c r="O60" i="9" s="1"/>
  <c r="J60" i="9"/>
  <c r="K60" i="9" s="1"/>
  <c r="F60" i="9"/>
  <c r="G60" i="9" s="1"/>
  <c r="BN58" i="9"/>
  <c r="BO58" i="9" s="1"/>
  <c r="BJ58" i="9"/>
  <c r="BK58" i="9" s="1"/>
  <c r="BF58" i="9"/>
  <c r="BG58" i="9" s="1"/>
  <c r="BB58" i="9"/>
  <c r="BC58" i="9" s="1"/>
  <c r="AX58" i="9"/>
  <c r="AY58" i="9" s="1"/>
  <c r="AT58" i="9"/>
  <c r="AU58" i="9" s="1"/>
  <c r="AP58" i="9"/>
  <c r="AQ58" i="9" s="1"/>
  <c r="AL58" i="9"/>
  <c r="AM58" i="9" s="1"/>
  <c r="AH58" i="9"/>
  <c r="AI58" i="9" s="1"/>
  <c r="AD58" i="9"/>
  <c r="AE58" i="9" s="1"/>
  <c r="Z58" i="9"/>
  <c r="AA58" i="9" s="1"/>
  <c r="V58" i="9"/>
  <c r="W58" i="9" s="1"/>
  <c r="R58" i="9"/>
  <c r="S58" i="9" s="1"/>
  <c r="N58" i="9"/>
  <c r="O58" i="9" s="1"/>
  <c r="J58" i="9"/>
  <c r="K58" i="9" s="1"/>
  <c r="F58" i="9"/>
  <c r="G58" i="9" s="1"/>
  <c r="BN50" i="9"/>
  <c r="BO50" i="9" s="1"/>
  <c r="BJ50" i="9"/>
  <c r="BK50" i="9" s="1"/>
  <c r="BF50" i="9"/>
  <c r="BG50" i="9" s="1"/>
  <c r="BB50" i="9"/>
  <c r="BC50" i="9" s="1"/>
  <c r="AX50" i="9"/>
  <c r="AY50" i="9" s="1"/>
  <c r="AT50" i="9"/>
  <c r="AU50" i="9" s="1"/>
  <c r="AP50" i="9"/>
  <c r="AQ50" i="9" s="1"/>
  <c r="AL50" i="9"/>
  <c r="AM50" i="9" s="1"/>
  <c r="AH50" i="9"/>
  <c r="AI50" i="9" s="1"/>
  <c r="AD50" i="9"/>
  <c r="AE50" i="9" s="1"/>
  <c r="Z50" i="9"/>
  <c r="AA50" i="9" s="1"/>
  <c r="V50" i="9"/>
  <c r="W50" i="9" s="1"/>
  <c r="R50" i="9"/>
  <c r="S50" i="9" s="1"/>
  <c r="N50" i="9"/>
  <c r="O50" i="9" s="1"/>
  <c r="J50" i="9"/>
  <c r="K50" i="9" s="1"/>
  <c r="F50" i="9"/>
  <c r="G50" i="9" s="1"/>
  <c r="BN48" i="9"/>
  <c r="BO48" i="9" s="1"/>
  <c r="BJ48" i="9"/>
  <c r="BK48" i="9" s="1"/>
  <c r="BF48" i="9"/>
  <c r="BG48" i="9" s="1"/>
  <c r="BB48" i="9"/>
  <c r="BC48" i="9" s="1"/>
  <c r="AX48" i="9"/>
  <c r="AY48" i="9" s="1"/>
  <c r="AT48" i="9"/>
  <c r="AU48" i="9" s="1"/>
  <c r="AP48" i="9"/>
  <c r="AQ48" i="9" s="1"/>
  <c r="AL48" i="9"/>
  <c r="AM48" i="9" s="1"/>
  <c r="AH48" i="9"/>
  <c r="AI48" i="9" s="1"/>
  <c r="AD48" i="9"/>
  <c r="AE48" i="9" s="1"/>
  <c r="Z48" i="9"/>
  <c r="AA48" i="9" s="1"/>
  <c r="V48" i="9"/>
  <c r="W48" i="9" s="1"/>
  <c r="R48" i="9"/>
  <c r="S48" i="9" s="1"/>
  <c r="N48" i="9"/>
  <c r="O48" i="9" s="1"/>
  <c r="J48" i="9"/>
  <c r="K48" i="9" s="1"/>
  <c r="F48" i="9"/>
  <c r="G48" i="9" s="1"/>
  <c r="BN40" i="9"/>
  <c r="BO40" i="9" s="1"/>
  <c r="BJ40" i="9"/>
  <c r="BK40" i="9" s="1"/>
  <c r="BF40" i="9"/>
  <c r="BG40" i="9" s="1"/>
  <c r="BB40" i="9"/>
  <c r="BC40" i="9" s="1"/>
  <c r="AX40" i="9"/>
  <c r="AY40" i="9" s="1"/>
  <c r="AT40" i="9"/>
  <c r="AU40" i="9" s="1"/>
  <c r="AP40" i="9"/>
  <c r="AQ40" i="9" s="1"/>
  <c r="AL40" i="9"/>
  <c r="AM40" i="9" s="1"/>
  <c r="AH40" i="9"/>
  <c r="AI40" i="9" s="1"/>
  <c r="AD40" i="9"/>
  <c r="AE40" i="9" s="1"/>
  <c r="Z40" i="9"/>
  <c r="AA40" i="9" s="1"/>
  <c r="V40" i="9"/>
  <c r="W40" i="9" s="1"/>
  <c r="R40" i="9"/>
  <c r="S40" i="9" s="1"/>
  <c r="N40" i="9"/>
  <c r="O40" i="9" s="1"/>
  <c r="J40" i="9"/>
  <c r="K40" i="9" s="1"/>
  <c r="F40" i="9"/>
  <c r="G40" i="9" s="1"/>
  <c r="BN38" i="9"/>
  <c r="BO38" i="9" s="1"/>
  <c r="BJ38" i="9"/>
  <c r="BK38" i="9" s="1"/>
  <c r="BF38" i="9"/>
  <c r="BG38" i="9" s="1"/>
  <c r="BB38" i="9"/>
  <c r="BC38" i="9" s="1"/>
  <c r="AX38" i="9"/>
  <c r="AY38" i="9" s="1"/>
  <c r="AT38" i="9"/>
  <c r="AU38" i="9" s="1"/>
  <c r="AP38" i="9"/>
  <c r="AQ38" i="9" s="1"/>
  <c r="AL38" i="9"/>
  <c r="AM38" i="9" s="1"/>
  <c r="AH38" i="9"/>
  <c r="AI38" i="9" s="1"/>
  <c r="AD38" i="9"/>
  <c r="AE38" i="9" s="1"/>
  <c r="Z38" i="9"/>
  <c r="AA38" i="9" s="1"/>
  <c r="V38" i="9"/>
  <c r="W38" i="9" s="1"/>
  <c r="R38" i="9"/>
  <c r="S38" i="9" s="1"/>
  <c r="N38" i="9"/>
  <c r="O38" i="9" s="1"/>
  <c r="J38" i="9"/>
  <c r="K38" i="9" s="1"/>
  <c r="F38" i="9"/>
  <c r="G38" i="9" s="1"/>
  <c r="BN60" i="8"/>
  <c r="BO60" i="8" s="1"/>
  <c r="BJ60" i="8"/>
  <c r="BK60" i="8" s="1"/>
  <c r="BF60" i="8"/>
  <c r="BG60" i="8" s="1"/>
  <c r="BB60" i="8"/>
  <c r="BC60" i="8" s="1"/>
  <c r="AX60" i="8"/>
  <c r="AY60" i="8" s="1"/>
  <c r="AT60" i="8"/>
  <c r="AU60" i="8" s="1"/>
  <c r="AP60" i="8"/>
  <c r="AQ60" i="8" s="1"/>
  <c r="AL60" i="8"/>
  <c r="AM60" i="8" s="1"/>
  <c r="AH60" i="8"/>
  <c r="AI60" i="8" s="1"/>
  <c r="AD60" i="8"/>
  <c r="AE60" i="8" s="1"/>
  <c r="Z60" i="8"/>
  <c r="AA60" i="8" s="1"/>
  <c r="V60" i="8"/>
  <c r="W60" i="8" s="1"/>
  <c r="R60" i="8"/>
  <c r="S60" i="8" s="1"/>
  <c r="N60" i="8"/>
  <c r="O60" i="8" s="1"/>
  <c r="J60" i="8"/>
  <c r="K60" i="8" s="1"/>
  <c r="F60" i="8"/>
  <c r="G60" i="8" s="1"/>
  <c r="BN58" i="8"/>
  <c r="BO58" i="8" s="1"/>
  <c r="BJ58" i="8"/>
  <c r="BK58" i="8" s="1"/>
  <c r="BF58" i="8"/>
  <c r="BG58" i="8" s="1"/>
  <c r="BB58" i="8"/>
  <c r="BC58" i="8" s="1"/>
  <c r="AX58" i="8"/>
  <c r="AY58" i="8" s="1"/>
  <c r="AT58" i="8"/>
  <c r="AU58" i="8" s="1"/>
  <c r="AP58" i="8"/>
  <c r="AQ58" i="8" s="1"/>
  <c r="AL58" i="8"/>
  <c r="AM58" i="8" s="1"/>
  <c r="AH58" i="8"/>
  <c r="AI58" i="8" s="1"/>
  <c r="AD58" i="8"/>
  <c r="AE58" i="8" s="1"/>
  <c r="Z58" i="8"/>
  <c r="AA58" i="8" s="1"/>
  <c r="V58" i="8"/>
  <c r="W58" i="8" s="1"/>
  <c r="R58" i="8"/>
  <c r="S58" i="8" s="1"/>
  <c r="N58" i="8"/>
  <c r="O58" i="8" s="1"/>
  <c r="J58" i="8"/>
  <c r="K58" i="8" s="1"/>
  <c r="F58" i="8"/>
  <c r="G58" i="8" s="1"/>
  <c r="BN50" i="8"/>
  <c r="BO50" i="8" s="1"/>
  <c r="BJ50" i="8"/>
  <c r="BK50" i="8" s="1"/>
  <c r="BF50" i="8"/>
  <c r="BG50" i="8" s="1"/>
  <c r="BB50" i="8"/>
  <c r="BC50" i="8" s="1"/>
  <c r="AX50" i="8"/>
  <c r="AY50" i="8" s="1"/>
  <c r="AT50" i="8"/>
  <c r="AU50" i="8" s="1"/>
  <c r="AP50" i="8"/>
  <c r="AQ50" i="8" s="1"/>
  <c r="AL50" i="8"/>
  <c r="AM50" i="8" s="1"/>
  <c r="AH50" i="8"/>
  <c r="AI50" i="8" s="1"/>
  <c r="AD50" i="8"/>
  <c r="AE50" i="8" s="1"/>
  <c r="Z50" i="8"/>
  <c r="AA50" i="8" s="1"/>
  <c r="V50" i="8"/>
  <c r="W50" i="8" s="1"/>
  <c r="R50" i="8"/>
  <c r="S50" i="8" s="1"/>
  <c r="N50" i="8"/>
  <c r="O50" i="8" s="1"/>
  <c r="J50" i="8"/>
  <c r="K50" i="8" s="1"/>
  <c r="F50" i="8"/>
  <c r="G50" i="8" s="1"/>
  <c r="BN48" i="8"/>
  <c r="BO48" i="8" s="1"/>
  <c r="BJ48" i="8"/>
  <c r="BK48" i="8" s="1"/>
  <c r="BF48" i="8"/>
  <c r="BG48" i="8" s="1"/>
  <c r="BB48" i="8"/>
  <c r="BC48" i="8" s="1"/>
  <c r="AX48" i="8"/>
  <c r="AY48" i="8" s="1"/>
  <c r="AT48" i="8"/>
  <c r="AU48" i="8" s="1"/>
  <c r="AP48" i="8"/>
  <c r="AQ48" i="8" s="1"/>
  <c r="AL48" i="8"/>
  <c r="AM48" i="8" s="1"/>
  <c r="AH48" i="8"/>
  <c r="AI48" i="8" s="1"/>
  <c r="AD48" i="8"/>
  <c r="AE48" i="8" s="1"/>
  <c r="Z48" i="8"/>
  <c r="AA48" i="8" s="1"/>
  <c r="V48" i="8"/>
  <c r="W48" i="8" s="1"/>
  <c r="R48" i="8"/>
  <c r="S48" i="8" s="1"/>
  <c r="N48" i="8"/>
  <c r="O48" i="8" s="1"/>
  <c r="J48" i="8"/>
  <c r="K48" i="8" s="1"/>
  <c r="F48" i="8"/>
  <c r="G48" i="8" s="1"/>
  <c r="BN40" i="8"/>
  <c r="BO40" i="8" s="1"/>
  <c r="BJ40" i="8"/>
  <c r="BK40" i="8" s="1"/>
  <c r="BF40" i="8"/>
  <c r="BG40" i="8" s="1"/>
  <c r="BB40" i="8"/>
  <c r="BC40" i="8" s="1"/>
  <c r="AX40" i="8"/>
  <c r="AY40" i="8" s="1"/>
  <c r="AT40" i="8"/>
  <c r="AU40" i="8" s="1"/>
  <c r="AP40" i="8"/>
  <c r="AQ40" i="8" s="1"/>
  <c r="AL40" i="8"/>
  <c r="AM40" i="8" s="1"/>
  <c r="AH40" i="8"/>
  <c r="AI40" i="8" s="1"/>
  <c r="AD40" i="8"/>
  <c r="AE40" i="8" s="1"/>
  <c r="Z40" i="8"/>
  <c r="AA40" i="8" s="1"/>
  <c r="V40" i="8"/>
  <c r="W40" i="8" s="1"/>
  <c r="R40" i="8"/>
  <c r="S40" i="8" s="1"/>
  <c r="N40" i="8"/>
  <c r="O40" i="8" s="1"/>
  <c r="J40" i="8"/>
  <c r="K40" i="8" s="1"/>
  <c r="F40" i="8"/>
  <c r="G40" i="8" s="1"/>
  <c r="BN38" i="8"/>
  <c r="BO38" i="8" s="1"/>
  <c r="BJ38" i="8"/>
  <c r="BK38" i="8" s="1"/>
  <c r="BF38" i="8"/>
  <c r="BG38" i="8" s="1"/>
  <c r="BB38" i="8"/>
  <c r="BC38" i="8" s="1"/>
  <c r="AX38" i="8"/>
  <c r="AY38" i="8" s="1"/>
  <c r="AT38" i="8"/>
  <c r="AU38" i="8" s="1"/>
  <c r="AP38" i="8"/>
  <c r="AQ38" i="8" s="1"/>
  <c r="AL38" i="8"/>
  <c r="AM38" i="8" s="1"/>
  <c r="AH38" i="8"/>
  <c r="AI38" i="8" s="1"/>
  <c r="AD38" i="8"/>
  <c r="AE38" i="8" s="1"/>
  <c r="Z38" i="8"/>
  <c r="AA38" i="8" s="1"/>
  <c r="V38" i="8"/>
  <c r="W38" i="8" s="1"/>
  <c r="R38" i="8"/>
  <c r="S38" i="8" s="1"/>
  <c r="N38" i="8"/>
  <c r="O38" i="8" s="1"/>
  <c r="J38" i="8"/>
  <c r="K38" i="8" s="1"/>
  <c r="F38" i="8"/>
  <c r="G38" i="8" s="1"/>
  <c r="BN30" i="8"/>
  <c r="BO30" i="8" s="1"/>
  <c r="BJ30" i="8"/>
  <c r="BK30" i="8" s="1"/>
  <c r="BF30" i="8"/>
  <c r="BG30" i="8" s="1"/>
  <c r="BB30" i="8"/>
  <c r="BC30" i="8" s="1"/>
  <c r="AX30" i="8"/>
  <c r="AY30" i="8" s="1"/>
  <c r="AT30" i="8"/>
  <c r="AU30" i="8" s="1"/>
  <c r="AP30" i="8"/>
  <c r="AQ30" i="8" s="1"/>
  <c r="AL30" i="8"/>
  <c r="AM30" i="8" s="1"/>
  <c r="AH30" i="8"/>
  <c r="AI30" i="8" s="1"/>
  <c r="AD30" i="8"/>
  <c r="AE30" i="8" s="1"/>
  <c r="Z30" i="8"/>
  <c r="AA30" i="8" s="1"/>
  <c r="V30" i="8"/>
  <c r="W30" i="8" s="1"/>
  <c r="R30" i="8"/>
  <c r="S30" i="8" s="1"/>
  <c r="N30" i="8"/>
  <c r="O30" i="8" s="1"/>
  <c r="J30" i="8"/>
  <c r="K30" i="8" s="1"/>
  <c r="F30" i="8"/>
  <c r="G30" i="8" s="1"/>
  <c r="BN28" i="8"/>
  <c r="BO28" i="8" s="1"/>
  <c r="BJ28" i="8"/>
  <c r="BK28" i="8" s="1"/>
  <c r="BF28" i="8"/>
  <c r="BG28" i="8" s="1"/>
  <c r="BB28" i="8"/>
  <c r="BC28" i="8" s="1"/>
  <c r="AX28" i="8"/>
  <c r="AY28" i="8" s="1"/>
  <c r="AT28" i="8"/>
  <c r="AU28" i="8" s="1"/>
  <c r="AP28" i="8"/>
  <c r="AQ28" i="8" s="1"/>
  <c r="AL28" i="8"/>
  <c r="AM28" i="8" s="1"/>
  <c r="AH28" i="8"/>
  <c r="AI28" i="8" s="1"/>
  <c r="AD28" i="8"/>
  <c r="AE28" i="8" s="1"/>
  <c r="Z28" i="8"/>
  <c r="AA28" i="8" s="1"/>
  <c r="V28" i="8"/>
  <c r="W28" i="8" s="1"/>
  <c r="R28" i="8"/>
  <c r="S28" i="8" s="1"/>
  <c r="N28" i="8"/>
  <c r="O28" i="8" s="1"/>
  <c r="J28" i="8"/>
  <c r="K28" i="8" s="1"/>
  <c r="F28" i="8"/>
  <c r="G28" i="8" s="1"/>
  <c r="BJ20" i="8"/>
  <c r="BK20" i="8" s="1"/>
  <c r="BN18" i="8"/>
  <c r="BO18" i="8" s="1"/>
  <c r="BJ18" i="8"/>
  <c r="BK18" i="8" s="1"/>
  <c r="BC10" i="8"/>
  <c r="BC8" i="8"/>
  <c r="E33" i="9" l="1"/>
  <c r="AQ20" i="8"/>
  <c r="E53" i="9"/>
  <c r="E62" i="9"/>
  <c r="E42" i="9"/>
  <c r="E52" i="9"/>
  <c r="E43" i="9"/>
  <c r="E63" i="9"/>
  <c r="E62" i="8"/>
  <c r="E52" i="8"/>
  <c r="E42" i="8"/>
  <c r="E33" i="8"/>
  <c r="E43" i="8"/>
  <c r="E63" i="8"/>
  <c r="E32" i="8"/>
  <c r="E53" i="8"/>
  <c r="G63" i="9" l="1"/>
  <c r="K62" i="9" s="1"/>
  <c r="K63" i="9" s="1"/>
  <c r="G33" i="8"/>
  <c r="K32" i="8" s="1"/>
  <c r="K33" i="8" s="1"/>
  <c r="G53" i="9"/>
  <c r="K52" i="9" s="1"/>
  <c r="K53" i="9" s="1"/>
  <c r="E32" i="9"/>
  <c r="G33" i="9" s="1"/>
  <c r="K32" i="9" s="1"/>
  <c r="K33" i="9" s="1"/>
  <c r="E22" i="8"/>
  <c r="E23" i="8"/>
  <c r="E13" i="8"/>
  <c r="E12" i="8"/>
  <c r="E22" i="9"/>
  <c r="E23" i="9"/>
  <c r="G43" i="9"/>
  <c r="K42" i="9" s="1"/>
  <c r="K43" i="9" s="1"/>
  <c r="G43" i="8"/>
  <c r="K42" i="8" s="1"/>
  <c r="K43" i="8" s="1"/>
  <c r="G53" i="8"/>
  <c r="K52" i="8" s="1"/>
  <c r="K53" i="8" s="1"/>
  <c r="G63" i="8"/>
  <c r="K62" i="8" s="1"/>
  <c r="K63" i="8" s="1"/>
  <c r="G23" i="8" l="1"/>
  <c r="K22" i="8" s="1"/>
  <c r="G13" i="8"/>
  <c r="K12" i="8" s="1"/>
  <c r="K13" i="8" s="1"/>
  <c r="G23" i="9"/>
  <c r="K22" i="9" s="1"/>
  <c r="K23" i="9" s="1"/>
  <c r="K12" i="9"/>
  <c r="K13" i="9" s="1"/>
  <c r="O28" i="7" l="1"/>
  <c r="Q27" i="7" l="1"/>
  <c r="J126" i="1"/>
  <c r="J124" i="1"/>
  <c r="T46" i="7" l="1"/>
  <c r="T45" i="7"/>
  <c r="O34" i="7"/>
  <c r="O22" i="7"/>
  <c r="O21" i="7"/>
  <c r="O20" i="7"/>
  <c r="O19" i="7"/>
  <c r="O15" i="7"/>
  <c r="O11" i="7"/>
  <c r="O10" i="7"/>
  <c r="O9" i="7"/>
  <c r="O8" i="7"/>
  <c r="O7" i="7"/>
  <c r="O6" i="7"/>
  <c r="O5" i="7"/>
  <c r="U45" i="7" l="1"/>
  <c r="T5" i="7"/>
  <c r="T7" i="7"/>
  <c r="T9" i="7"/>
  <c r="T11" i="7"/>
  <c r="T15" i="7"/>
  <c r="T19" i="7"/>
  <c r="T57" i="7"/>
  <c r="T6" i="7"/>
  <c r="T8" i="7"/>
  <c r="T10" i="7"/>
  <c r="T12" i="7"/>
  <c r="T16" i="7"/>
  <c r="T20" i="7"/>
  <c r="T51" i="7"/>
  <c r="T58" i="7"/>
  <c r="T39" i="7"/>
  <c r="T52" i="7"/>
  <c r="T40" i="7"/>
  <c r="Q45" i="7"/>
  <c r="T22" i="7"/>
  <c r="T21" i="7"/>
  <c r="P51" i="7"/>
  <c r="P5" i="7"/>
  <c r="U15" i="7" l="1"/>
  <c r="U11" i="7"/>
  <c r="Q33" i="7"/>
  <c r="U21" i="7"/>
  <c r="U57" i="7"/>
  <c r="U7" i="7"/>
  <c r="U9" i="7"/>
  <c r="U19" i="7"/>
  <c r="U39" i="7"/>
  <c r="Q51" i="7"/>
  <c r="Q39" i="7"/>
  <c r="J14" i="1" l="1"/>
  <c r="L126" i="1"/>
  <c r="L124" i="1"/>
  <c r="J82" i="1"/>
  <c r="J90" i="1"/>
  <c r="J81" i="1"/>
  <c r="J83" i="1"/>
  <c r="J87" i="1"/>
  <c r="J84" i="1"/>
  <c r="J85" i="1"/>
  <c r="L73" i="1"/>
  <c r="L69" i="1"/>
  <c r="L74" i="1"/>
  <c r="L72" i="1"/>
  <c r="J73" i="1"/>
  <c r="J69" i="1"/>
  <c r="J74" i="1"/>
  <c r="J72" i="1"/>
  <c r="L59" i="1"/>
  <c r="L60" i="1"/>
  <c r="L62" i="1"/>
  <c r="L58" i="1"/>
  <c r="L61" i="1"/>
  <c r="L63" i="1"/>
  <c r="J59" i="1"/>
  <c r="J60" i="1"/>
  <c r="J62" i="1"/>
  <c r="J58" i="1"/>
  <c r="J61" i="1"/>
  <c r="J63" i="1"/>
  <c r="J31" i="1"/>
  <c r="J36" i="1"/>
  <c r="J29" i="1"/>
  <c r="J28" i="1"/>
  <c r="J32" i="1"/>
  <c r="J33" i="1"/>
  <c r="J6" i="1"/>
  <c r="L6" i="1"/>
  <c r="M126" i="1" l="1"/>
  <c r="M124" i="1"/>
  <c r="M60" i="1"/>
  <c r="M61" i="1"/>
  <c r="M58" i="1"/>
  <c r="M74" i="1"/>
  <c r="M69" i="1"/>
  <c r="M73" i="1"/>
  <c r="M72" i="1"/>
  <c r="M62" i="1"/>
  <c r="M63" i="1"/>
  <c r="M59" i="1"/>
  <c r="M6" i="1"/>
  <c r="J10" i="1"/>
  <c r="L10" i="1"/>
  <c r="O126" i="1"/>
  <c r="O69" i="1" l="1"/>
  <c r="O60" i="1"/>
  <c r="O61" i="1"/>
  <c r="O62" i="1"/>
  <c r="O72" i="1"/>
  <c r="O73" i="1"/>
  <c r="O74" i="1"/>
  <c r="O63" i="1"/>
  <c r="O58" i="1"/>
  <c r="O59" i="1"/>
  <c r="O6" i="1"/>
  <c r="M10" i="1"/>
  <c r="L82" i="1"/>
  <c r="O124" i="1"/>
  <c r="L90" i="1"/>
  <c r="L36" i="1"/>
  <c r="J50" i="1"/>
  <c r="L45" i="1"/>
  <c r="M45" i="1" s="1"/>
  <c r="F8" i="6"/>
  <c r="G8" i="6" s="1"/>
  <c r="J8" i="6"/>
  <c r="K8" i="6" s="1"/>
  <c r="N8" i="6"/>
  <c r="O8" i="6" s="1"/>
  <c r="R8" i="6"/>
  <c r="S8" i="6" s="1"/>
  <c r="V8" i="6"/>
  <c r="W8" i="6" s="1"/>
  <c r="Z8" i="6"/>
  <c r="AA8" i="6" s="1"/>
  <c r="AD8" i="6"/>
  <c r="AE8" i="6" s="1"/>
  <c r="AH8" i="6"/>
  <c r="AI8" i="6" s="1"/>
  <c r="AL8" i="6"/>
  <c r="AM8" i="6" s="1"/>
  <c r="AP8" i="6"/>
  <c r="AQ8" i="6" s="1"/>
  <c r="AT8" i="6"/>
  <c r="AU8" i="6" s="1"/>
  <c r="AX8" i="6"/>
  <c r="AY8" i="6" s="1"/>
  <c r="BB8" i="6"/>
  <c r="BC8" i="6" s="1"/>
  <c r="BF8" i="6"/>
  <c r="BG8" i="6" s="1"/>
  <c r="BJ8" i="6"/>
  <c r="BK8" i="6" s="1"/>
  <c r="BN8" i="6"/>
  <c r="BO8" i="6" s="1"/>
  <c r="F10" i="6"/>
  <c r="G10" i="6" s="1"/>
  <c r="J10" i="6"/>
  <c r="K10" i="6" s="1"/>
  <c r="O10" i="6"/>
  <c r="R10" i="6"/>
  <c r="S10" i="6" s="1"/>
  <c r="V10" i="6"/>
  <c r="W10" i="6" s="1"/>
  <c r="Z10" i="6"/>
  <c r="AA10" i="6" s="1"/>
  <c r="AD10" i="6"/>
  <c r="AE10" i="6" s="1"/>
  <c r="AH10" i="6"/>
  <c r="AI10" i="6" s="1"/>
  <c r="AL10" i="6"/>
  <c r="AM10" i="6" s="1"/>
  <c r="AP10" i="6"/>
  <c r="AQ10" i="6" s="1"/>
  <c r="AT10" i="6"/>
  <c r="AU10" i="6" s="1"/>
  <c r="AX10" i="6"/>
  <c r="AY10" i="6" s="1"/>
  <c r="BB10" i="6"/>
  <c r="BC10" i="6" s="1"/>
  <c r="BF10" i="6"/>
  <c r="BG10" i="6" s="1"/>
  <c r="BJ10" i="6"/>
  <c r="BK10" i="6" s="1"/>
  <c r="BN10" i="6"/>
  <c r="BO10" i="6" s="1"/>
  <c r="F18" i="6"/>
  <c r="G18" i="6" s="1"/>
  <c r="J18" i="6"/>
  <c r="K18" i="6" s="1"/>
  <c r="N18" i="6"/>
  <c r="O18" i="6" s="1"/>
  <c r="R18" i="6"/>
  <c r="S18" i="6" s="1"/>
  <c r="V18" i="6"/>
  <c r="W18" i="6" s="1"/>
  <c r="Z18" i="6"/>
  <c r="AA18" i="6" s="1"/>
  <c r="AD18" i="6"/>
  <c r="AE18" i="6" s="1"/>
  <c r="AH18" i="6"/>
  <c r="AI18" i="6" s="1"/>
  <c r="AL18" i="6"/>
  <c r="AM18" i="6" s="1"/>
  <c r="AP18" i="6"/>
  <c r="AQ18" i="6" s="1"/>
  <c r="AT18" i="6"/>
  <c r="AU18" i="6" s="1"/>
  <c r="AX18" i="6"/>
  <c r="AY18" i="6" s="1"/>
  <c r="BB18" i="6"/>
  <c r="BC18" i="6" s="1"/>
  <c r="BF18" i="6"/>
  <c r="BG18" i="6" s="1"/>
  <c r="BJ18" i="6"/>
  <c r="BK18" i="6" s="1"/>
  <c r="BN18" i="6"/>
  <c r="BO18" i="6" s="1"/>
  <c r="F20" i="6"/>
  <c r="G20" i="6" s="1"/>
  <c r="J20" i="6"/>
  <c r="K20" i="6" s="1"/>
  <c r="N20" i="6"/>
  <c r="O20" i="6" s="1"/>
  <c r="R20" i="6"/>
  <c r="S20" i="6" s="1"/>
  <c r="V20" i="6"/>
  <c r="W20" i="6" s="1"/>
  <c r="Z20" i="6"/>
  <c r="AA20" i="6" s="1"/>
  <c r="AD20" i="6"/>
  <c r="AE20" i="6" s="1"/>
  <c r="AH20" i="6"/>
  <c r="AI20" i="6" s="1"/>
  <c r="AL20" i="6"/>
  <c r="AM20" i="6" s="1"/>
  <c r="AP20" i="6"/>
  <c r="AQ20" i="6" s="1"/>
  <c r="AT20" i="6"/>
  <c r="AU20" i="6" s="1"/>
  <c r="AX20" i="6"/>
  <c r="AY20" i="6" s="1"/>
  <c r="BB20" i="6"/>
  <c r="BC20" i="6" s="1"/>
  <c r="BF20" i="6"/>
  <c r="BG20" i="6" s="1"/>
  <c r="BJ20" i="6"/>
  <c r="BK20" i="6" s="1"/>
  <c r="BN20" i="6"/>
  <c r="BO20" i="6" s="1"/>
  <c r="F28" i="6"/>
  <c r="G28" i="6" s="1"/>
  <c r="J28" i="6"/>
  <c r="K28" i="6" s="1"/>
  <c r="N28" i="6"/>
  <c r="O28" i="6" s="1"/>
  <c r="R28" i="6"/>
  <c r="S28" i="6" s="1"/>
  <c r="V28" i="6"/>
  <c r="W28" i="6" s="1"/>
  <c r="Z28" i="6"/>
  <c r="AA28" i="6" s="1"/>
  <c r="AD28" i="6"/>
  <c r="AE28" i="6" s="1"/>
  <c r="AH28" i="6"/>
  <c r="AI28" i="6" s="1"/>
  <c r="AL28" i="6"/>
  <c r="AM28" i="6" s="1"/>
  <c r="AP28" i="6"/>
  <c r="AQ28" i="6" s="1"/>
  <c r="AT28" i="6"/>
  <c r="AU28" i="6" s="1"/>
  <c r="AX28" i="6"/>
  <c r="AY28" i="6" s="1"/>
  <c r="BB28" i="6"/>
  <c r="BC28" i="6" s="1"/>
  <c r="BF28" i="6"/>
  <c r="BG28" i="6" s="1"/>
  <c r="BJ28" i="6"/>
  <c r="BK28" i="6" s="1"/>
  <c r="BN28" i="6"/>
  <c r="BO28" i="6" s="1"/>
  <c r="F30" i="6"/>
  <c r="G30" i="6" s="1"/>
  <c r="J30" i="6"/>
  <c r="K30" i="6" s="1"/>
  <c r="N30" i="6"/>
  <c r="O30" i="6" s="1"/>
  <c r="R30" i="6"/>
  <c r="S30" i="6" s="1"/>
  <c r="V30" i="6"/>
  <c r="W30" i="6" s="1"/>
  <c r="Z30" i="6"/>
  <c r="AA30" i="6" s="1"/>
  <c r="AD30" i="6"/>
  <c r="AE30" i="6" s="1"/>
  <c r="AH30" i="6"/>
  <c r="AI30" i="6" s="1"/>
  <c r="AL30" i="6"/>
  <c r="AM30" i="6" s="1"/>
  <c r="AP30" i="6"/>
  <c r="AQ30" i="6" s="1"/>
  <c r="AT30" i="6"/>
  <c r="AU30" i="6" s="1"/>
  <c r="AX30" i="6"/>
  <c r="AY30" i="6" s="1"/>
  <c r="BB30" i="6"/>
  <c r="BC30" i="6" s="1"/>
  <c r="BF30" i="6"/>
  <c r="BG30" i="6" s="1"/>
  <c r="BJ30" i="6"/>
  <c r="BK30" i="6" s="1"/>
  <c r="BN30" i="6"/>
  <c r="BO30" i="6" s="1"/>
  <c r="F38" i="6"/>
  <c r="G38" i="6" s="1"/>
  <c r="J38" i="6"/>
  <c r="K38" i="6" s="1"/>
  <c r="N38" i="6"/>
  <c r="O38" i="6" s="1"/>
  <c r="R38" i="6"/>
  <c r="S38" i="6" s="1"/>
  <c r="V38" i="6"/>
  <c r="W38" i="6" s="1"/>
  <c r="Z38" i="6"/>
  <c r="AA38" i="6" s="1"/>
  <c r="AD38" i="6"/>
  <c r="AE38" i="6" s="1"/>
  <c r="AH38" i="6"/>
  <c r="AI38" i="6" s="1"/>
  <c r="AL38" i="6"/>
  <c r="AM38" i="6" s="1"/>
  <c r="AP38" i="6"/>
  <c r="AQ38" i="6" s="1"/>
  <c r="AT38" i="6"/>
  <c r="AU38" i="6" s="1"/>
  <c r="AX38" i="6"/>
  <c r="AY38" i="6" s="1"/>
  <c r="BB38" i="6"/>
  <c r="BC38" i="6" s="1"/>
  <c r="BF38" i="6"/>
  <c r="BG38" i="6" s="1"/>
  <c r="BJ38" i="6"/>
  <c r="BK38" i="6" s="1"/>
  <c r="BN38" i="6"/>
  <c r="BO38" i="6" s="1"/>
  <c r="F40" i="6"/>
  <c r="G40" i="6" s="1"/>
  <c r="J40" i="6"/>
  <c r="K40" i="6" s="1"/>
  <c r="N40" i="6"/>
  <c r="O40" i="6" s="1"/>
  <c r="R40" i="6"/>
  <c r="S40" i="6" s="1"/>
  <c r="V40" i="6"/>
  <c r="W40" i="6" s="1"/>
  <c r="Z40" i="6"/>
  <c r="AA40" i="6" s="1"/>
  <c r="AD40" i="6"/>
  <c r="AE40" i="6" s="1"/>
  <c r="AH40" i="6"/>
  <c r="AI40" i="6" s="1"/>
  <c r="AL40" i="6"/>
  <c r="AM40" i="6" s="1"/>
  <c r="AP40" i="6"/>
  <c r="AQ40" i="6" s="1"/>
  <c r="AT40" i="6"/>
  <c r="AU40" i="6" s="1"/>
  <c r="AX40" i="6"/>
  <c r="AY40" i="6" s="1"/>
  <c r="BB40" i="6"/>
  <c r="BC40" i="6" s="1"/>
  <c r="BF40" i="6"/>
  <c r="BG40" i="6" s="1"/>
  <c r="BJ40" i="6"/>
  <c r="BK40" i="6" s="1"/>
  <c r="BN40" i="6"/>
  <c r="BO40" i="6" s="1"/>
  <c r="F48" i="6"/>
  <c r="G48" i="6" s="1"/>
  <c r="J48" i="6"/>
  <c r="K48" i="6" s="1"/>
  <c r="N48" i="6"/>
  <c r="O48" i="6" s="1"/>
  <c r="R48" i="6"/>
  <c r="S48" i="6" s="1"/>
  <c r="V48" i="6"/>
  <c r="W48" i="6" s="1"/>
  <c r="Z48" i="6"/>
  <c r="AA48" i="6" s="1"/>
  <c r="AD48" i="6"/>
  <c r="AE48" i="6" s="1"/>
  <c r="AH48" i="6"/>
  <c r="AI48" i="6" s="1"/>
  <c r="AL48" i="6"/>
  <c r="AM48" i="6" s="1"/>
  <c r="AP48" i="6"/>
  <c r="AQ48" i="6" s="1"/>
  <c r="AT48" i="6"/>
  <c r="AU48" i="6" s="1"/>
  <c r="AX48" i="6"/>
  <c r="AY48" i="6" s="1"/>
  <c r="BB48" i="6"/>
  <c r="BC48" i="6" s="1"/>
  <c r="BF48" i="6"/>
  <c r="BG48" i="6" s="1"/>
  <c r="BJ48" i="6"/>
  <c r="BK48" i="6" s="1"/>
  <c r="BN48" i="6"/>
  <c r="BO48" i="6" s="1"/>
  <c r="F50" i="6"/>
  <c r="G50" i="6" s="1"/>
  <c r="J50" i="6"/>
  <c r="K50" i="6" s="1"/>
  <c r="N50" i="6"/>
  <c r="O50" i="6" s="1"/>
  <c r="R50" i="6"/>
  <c r="S50" i="6" s="1"/>
  <c r="V50" i="6"/>
  <c r="W50" i="6" s="1"/>
  <c r="Z50" i="6"/>
  <c r="AA50" i="6" s="1"/>
  <c r="AD50" i="6"/>
  <c r="AE50" i="6" s="1"/>
  <c r="AH50" i="6"/>
  <c r="AI50" i="6" s="1"/>
  <c r="AL50" i="6"/>
  <c r="AM50" i="6" s="1"/>
  <c r="AP50" i="6"/>
  <c r="AQ50" i="6" s="1"/>
  <c r="AT50" i="6"/>
  <c r="AU50" i="6" s="1"/>
  <c r="AX50" i="6"/>
  <c r="AY50" i="6" s="1"/>
  <c r="BB50" i="6"/>
  <c r="BC50" i="6" s="1"/>
  <c r="BF50" i="6"/>
  <c r="BG50" i="6" s="1"/>
  <c r="BJ50" i="6"/>
  <c r="BK50" i="6" s="1"/>
  <c r="BN50" i="6"/>
  <c r="BO50" i="6" s="1"/>
  <c r="F58" i="6"/>
  <c r="G58" i="6" s="1"/>
  <c r="J58" i="6"/>
  <c r="K58" i="6" s="1"/>
  <c r="N58" i="6"/>
  <c r="O58" i="6" s="1"/>
  <c r="R58" i="6"/>
  <c r="S58" i="6" s="1"/>
  <c r="V58" i="6"/>
  <c r="W58" i="6" s="1"/>
  <c r="Z58" i="6"/>
  <c r="AA58" i="6" s="1"/>
  <c r="AD58" i="6"/>
  <c r="AE58" i="6" s="1"/>
  <c r="AH58" i="6"/>
  <c r="AI58" i="6" s="1"/>
  <c r="AL58" i="6"/>
  <c r="AM58" i="6" s="1"/>
  <c r="AP58" i="6"/>
  <c r="AQ58" i="6" s="1"/>
  <c r="AT58" i="6"/>
  <c r="AU58" i="6" s="1"/>
  <c r="AX58" i="6"/>
  <c r="AY58" i="6" s="1"/>
  <c r="BB58" i="6"/>
  <c r="BC58" i="6" s="1"/>
  <c r="BF58" i="6"/>
  <c r="BG58" i="6" s="1"/>
  <c r="BJ58" i="6"/>
  <c r="BK58" i="6" s="1"/>
  <c r="BN58" i="6"/>
  <c r="BO58" i="6" s="1"/>
  <c r="F60" i="6"/>
  <c r="G60" i="6" s="1"/>
  <c r="J60" i="6"/>
  <c r="K60" i="6" s="1"/>
  <c r="N60" i="6"/>
  <c r="O60" i="6" s="1"/>
  <c r="R60" i="6"/>
  <c r="S60" i="6" s="1"/>
  <c r="V60" i="6"/>
  <c r="W60" i="6" s="1"/>
  <c r="Z60" i="6"/>
  <c r="AA60" i="6" s="1"/>
  <c r="AD60" i="6"/>
  <c r="AE60" i="6" s="1"/>
  <c r="AH60" i="6"/>
  <c r="AI60" i="6" s="1"/>
  <c r="AL60" i="6"/>
  <c r="AM60" i="6" s="1"/>
  <c r="AP60" i="6"/>
  <c r="AQ60" i="6" s="1"/>
  <c r="AT60" i="6"/>
  <c r="AU60" i="6" s="1"/>
  <c r="AX60" i="6"/>
  <c r="AY60" i="6" s="1"/>
  <c r="BB60" i="6"/>
  <c r="BC60" i="6" s="1"/>
  <c r="BF60" i="6"/>
  <c r="BG60" i="6" s="1"/>
  <c r="BJ60" i="6"/>
  <c r="BK60" i="6" s="1"/>
  <c r="BN60" i="6"/>
  <c r="BO60" i="6" s="1"/>
  <c r="J23" i="1"/>
  <c r="L23" i="1"/>
  <c r="L32" i="1"/>
  <c r="O10" i="1" l="1"/>
  <c r="M82" i="1"/>
  <c r="M36" i="1"/>
  <c r="M90" i="1"/>
  <c r="E62" i="6"/>
  <c r="E23" i="6"/>
  <c r="E52" i="6"/>
  <c r="E43" i="6"/>
  <c r="E32" i="6"/>
  <c r="E53" i="6"/>
  <c r="E33" i="6"/>
  <c r="E12" i="6"/>
  <c r="E13" i="6"/>
  <c r="E63" i="6"/>
  <c r="E22" i="6"/>
  <c r="E42" i="6"/>
  <c r="M23" i="1"/>
  <c r="M32" i="1"/>
  <c r="J94" i="1"/>
  <c r="J96" i="1"/>
  <c r="J35" i="1"/>
  <c r="J4" i="1"/>
  <c r="J5" i="1"/>
  <c r="J15" i="1"/>
  <c r="J7" i="1"/>
  <c r="J8" i="1"/>
  <c r="J20" i="1"/>
  <c r="J12" i="1"/>
  <c r="J11" i="1"/>
  <c r="J16" i="1"/>
  <c r="J18" i="1"/>
  <c r="J21" i="1"/>
  <c r="L33" i="1"/>
  <c r="O82" i="1" l="1"/>
  <c r="O90" i="1"/>
  <c r="O36" i="1"/>
  <c r="O23" i="1"/>
  <c r="O32" i="1"/>
  <c r="G43" i="6"/>
  <c r="K42" i="6" s="1"/>
  <c r="K43" i="6" s="1"/>
  <c r="G53" i="6"/>
  <c r="K52" i="6" s="1"/>
  <c r="K53" i="6" s="1"/>
  <c r="G63" i="6"/>
  <c r="K62" i="6" s="1"/>
  <c r="K63" i="6" s="1"/>
  <c r="G33" i="6"/>
  <c r="K32" i="6" s="1"/>
  <c r="K33" i="6" s="1"/>
  <c r="G23" i="6"/>
  <c r="K22" i="6" s="1"/>
  <c r="K23" i="6" s="1"/>
  <c r="G13" i="6"/>
  <c r="K12" i="6" s="1"/>
  <c r="K13" i="6" s="1"/>
  <c r="M33" i="1"/>
  <c r="L13" i="1"/>
  <c r="L5" i="1"/>
  <c r="L4" i="1"/>
  <c r="L8" i="1"/>
  <c r="L7" i="1"/>
  <c r="L14" i="1"/>
  <c r="L20" i="1"/>
  <c r="L11" i="1"/>
  <c r="L12" i="1"/>
  <c r="L21" i="1"/>
  <c r="L16" i="1"/>
  <c r="L18" i="1"/>
  <c r="J13" i="1"/>
  <c r="O33" i="1" l="1"/>
  <c r="M11" i="1"/>
  <c r="M13" i="1"/>
  <c r="M4" i="1"/>
  <c r="M16" i="1"/>
  <c r="M21" i="1"/>
  <c r="M12" i="1"/>
  <c r="M20" i="1"/>
  <c r="M5" i="1"/>
  <c r="M14" i="1"/>
  <c r="M18" i="1"/>
  <c r="M7" i="1"/>
  <c r="M8" i="1"/>
  <c r="O20" i="1" l="1"/>
  <c r="O14" i="1"/>
  <c r="O5" i="1"/>
  <c r="O8" i="1"/>
  <c r="O7" i="1"/>
  <c r="O18" i="1"/>
  <c r="O4" i="1"/>
  <c r="O12" i="1"/>
  <c r="O11" i="1"/>
  <c r="O13" i="1"/>
  <c r="O21" i="1"/>
  <c r="O16" i="1"/>
  <c r="L50" i="1"/>
  <c r="M50" i="1" l="1"/>
  <c r="O50" i="1" l="1"/>
  <c r="L87" i="1"/>
  <c r="L81" i="1"/>
  <c r="M87" i="1" l="1"/>
  <c r="M81" i="1"/>
  <c r="L120" i="1"/>
  <c r="J120" i="1"/>
  <c r="L96" i="1"/>
  <c r="L94" i="1"/>
  <c r="L85" i="1"/>
  <c r="L83" i="1"/>
  <c r="L84" i="1"/>
  <c r="L80" i="1"/>
  <c r="J80" i="1"/>
  <c r="L70" i="1"/>
  <c r="J70" i="1"/>
  <c r="L40" i="1"/>
  <c r="L41" i="1"/>
  <c r="L28" i="1"/>
  <c r="L31" i="1"/>
  <c r="L29" i="1"/>
  <c r="M29" i="1" s="1"/>
  <c r="L35" i="1"/>
  <c r="M35" i="1" s="1"/>
  <c r="L15" i="1"/>
  <c r="O35" i="1" l="1"/>
  <c r="O81" i="1"/>
  <c r="O87" i="1"/>
  <c r="M31" i="1"/>
  <c r="M28" i="1"/>
  <c r="M85" i="1"/>
  <c r="M96" i="1"/>
  <c r="O29" i="1"/>
  <c r="M40" i="1"/>
  <c r="M80" i="1"/>
  <c r="M83" i="1"/>
  <c r="M94" i="1"/>
  <c r="M120" i="1"/>
  <c r="M70" i="1"/>
  <c r="M15" i="1"/>
  <c r="M84" i="1"/>
  <c r="M41" i="1"/>
  <c r="O84" i="1" l="1"/>
  <c r="O15" i="1"/>
  <c r="O40" i="1"/>
  <c r="O28" i="1"/>
  <c r="O41" i="1"/>
  <c r="O83" i="1"/>
  <c r="O85" i="1"/>
  <c r="O31" i="1"/>
  <c r="O94" i="1"/>
  <c r="O70" i="1"/>
  <c r="O120" i="1"/>
  <c r="O96" i="1"/>
  <c r="O80" i="1"/>
</calcChain>
</file>

<file path=xl/sharedStrings.xml><?xml version="1.0" encoding="utf-8"?>
<sst xmlns="http://schemas.openxmlformats.org/spreadsheetml/2006/main" count="3553" uniqueCount="250">
  <si>
    <t>10M AIR PISTOL MEN</t>
  </si>
  <si>
    <t>Pos.</t>
  </si>
  <si>
    <t>NOM Prénom</t>
  </si>
  <si>
    <t>Club</t>
  </si>
  <si>
    <t>Catég.</t>
  </si>
  <si>
    <t>sept-21</t>
  </si>
  <si>
    <t>oct-21</t>
  </si>
  <si>
    <t>nov-21</t>
  </si>
  <si>
    <t>déc-21</t>
  </si>
  <si>
    <t>janv-22</t>
  </si>
  <si>
    <t>Total tour
Prelimin.</t>
  </si>
  <si>
    <t>Finale
févr-22</t>
  </si>
  <si>
    <t>Finale 
x2</t>
  </si>
  <si>
    <t>TOTAL
GENERAL</t>
  </si>
  <si>
    <t>MOYENNE</t>
  </si>
  <si>
    <t>POURCENTAGE</t>
  </si>
  <si>
    <t>PIERRE Vincent</t>
  </si>
  <si>
    <t>RCTARLONAIS</t>
  </si>
  <si>
    <t>S</t>
  </si>
  <si>
    <t>PETIDIS Theodoros</t>
  </si>
  <si>
    <t>BOUVY Christophe</t>
  </si>
  <si>
    <t>SHOOTING CLUB ARLON</t>
  </si>
  <si>
    <t>COLLIGNON Francis</t>
  </si>
  <si>
    <t>ST BERTRIX</t>
  </si>
  <si>
    <t>LEPAGE Paul</t>
  </si>
  <si>
    <t>CROCHET Vincent</t>
  </si>
  <si>
    <t>BLANPAIN Jean-Paul</t>
  </si>
  <si>
    <t>PERLEAU Mathieu</t>
  </si>
  <si>
    <t>THOMASSET Benjamin</t>
  </si>
  <si>
    <t>CT TENNEVILLE</t>
  </si>
  <si>
    <t>LOUIS Roger</t>
  </si>
  <si>
    <t>KLEIN Xavier</t>
  </si>
  <si>
    <t>C</t>
  </si>
  <si>
    <t>10M AIR PISTOL WOMEN</t>
  </si>
  <si>
    <t>GOFFIN Anne</t>
  </si>
  <si>
    <t>D</t>
  </si>
  <si>
    <t>LEJEUNE Viviane</t>
  </si>
  <si>
    <t>JF</t>
  </si>
  <si>
    <t>10M AIR RIFLE MEN</t>
  </si>
  <si>
    <t>MUSICK Lucien</t>
  </si>
  <si>
    <t>RENER Nathan</t>
  </si>
  <si>
    <t>KLEIN Luca</t>
  </si>
  <si>
    <t>RENER Mael</t>
  </si>
  <si>
    <t>10M AIR RIFLE WOMEN</t>
  </si>
  <si>
    <t>CHARNET Sandrine</t>
  </si>
  <si>
    <t>CT BASTOGNE</t>
  </si>
  <si>
    <t>10M AIR PISTOL STANDARD EVENT</t>
  </si>
  <si>
    <t>COLLETTE Jean</t>
  </si>
  <si>
    <t>10M AIR PISTOL FIVE TARGET EVENT</t>
  </si>
  <si>
    <t>10M AIR PISTOL SUPPORTED REST SENIORS MEN</t>
  </si>
  <si>
    <t>VH</t>
  </si>
  <si>
    <t>MAQUET Daniel</t>
  </si>
  <si>
    <t>PIERRARD Serge</t>
  </si>
  <si>
    <t>10M AIR PISTOL SUPPORTED REST SENIORS WOMEN</t>
  </si>
  <si>
    <t>VD</t>
  </si>
  <si>
    <t>GENIN Dominique</t>
  </si>
  <si>
    <t>GOETHALS Monique</t>
  </si>
  <si>
    <t>10M AIR RIFLE SUPPORTED REST SENIORS MEN</t>
  </si>
  <si>
    <t>WAUTERS Jean-Pierre</t>
  </si>
  <si>
    <t>10M AIR RIFLE SUPPORTED REST SENIORS WOMEN</t>
  </si>
  <si>
    <t>BAILLIEUX Claire</t>
  </si>
  <si>
    <t>CHARLIER Martine</t>
  </si>
  <si>
    <t>PILETTE Marianne</t>
  </si>
  <si>
    <t>PEREMANS Claude</t>
  </si>
  <si>
    <t>HANDISPORT 10M AIR RIFLE SUPPORTED REST WOMEN</t>
  </si>
  <si>
    <t>OPEN 10M AIR RIFLE SUPPORTED REST</t>
  </si>
  <si>
    <t>P</t>
  </si>
  <si>
    <t>GOFFETTE Isaure</t>
  </si>
  <si>
    <t>SCHMICKRATH Robin</t>
  </si>
  <si>
    <t>Sep.</t>
  </si>
  <si>
    <t>Oct.</t>
  </si>
  <si>
    <t>Nov.</t>
  </si>
  <si>
    <t>Dec.</t>
  </si>
  <si>
    <t>Janv.</t>
  </si>
  <si>
    <t>Finale
Fevr.</t>
  </si>
  <si>
    <t>10M AIR PISTOL MIXED TEAM</t>
  </si>
  <si>
    <t>Eq.</t>
  </si>
  <si>
    <t>Total Tour Prélim.</t>
  </si>
  <si>
    <t>Pourcentage</t>
  </si>
  <si>
    <t>Ind.</t>
  </si>
  <si>
    <t>Team</t>
  </si>
  <si>
    <t>GEIMER Séverine</t>
  </si>
  <si>
    <t>KOENN André</t>
  </si>
  <si>
    <t>OPEN 10M AIR PISTOL SUPPORTED REST</t>
  </si>
  <si>
    <t xml:space="preserve">CLARINVAL Bertrand </t>
  </si>
  <si>
    <t>BELCHE François</t>
  </si>
  <si>
    <t>JH</t>
  </si>
  <si>
    <t>LAMBERT Lilou</t>
  </si>
  <si>
    <t>WATTIEZ Didier</t>
  </si>
  <si>
    <t>DAUCHY Laurenne</t>
  </si>
  <si>
    <t>THIANGE Jean</t>
  </si>
  <si>
    <t>Place 12:</t>
  </si>
  <si>
    <t>TOTAL Eq. 12</t>
  </si>
  <si>
    <t>Place 11:</t>
  </si>
  <si>
    <t>VAINQUEUR:</t>
  </si>
  <si>
    <t>TOTAL Eq. 11</t>
  </si>
  <si>
    <t>Eq. 12</t>
  </si>
  <si>
    <t>Points Tir 16</t>
  </si>
  <si>
    <t>Totat Tir 16</t>
  </si>
  <si>
    <t>Tireur B</t>
  </si>
  <si>
    <t>Tireur A</t>
  </si>
  <si>
    <t>Points Tir 15</t>
  </si>
  <si>
    <t>Totat Tir 15</t>
  </si>
  <si>
    <t>Points Tir 14</t>
  </si>
  <si>
    <t>Totat Tir 14</t>
  </si>
  <si>
    <t>Points Tir 13</t>
  </si>
  <si>
    <t>Totat Tir 13</t>
  </si>
  <si>
    <t>Points Tir 12</t>
  </si>
  <si>
    <t>Totat Tir 12</t>
  </si>
  <si>
    <t>Points Tir 11</t>
  </si>
  <si>
    <t>Totat Tir 11</t>
  </si>
  <si>
    <t>Points Tir 10</t>
  </si>
  <si>
    <t>Totat Tir 10</t>
  </si>
  <si>
    <t>Points Tir 9</t>
  </si>
  <si>
    <t>Totat Tir 9</t>
  </si>
  <si>
    <t>Points Tir 8</t>
  </si>
  <si>
    <t>Totat Tir 8</t>
  </si>
  <si>
    <t>Points Tir 7</t>
  </si>
  <si>
    <t>Totat Tir 7</t>
  </si>
  <si>
    <t>Points Tir 6</t>
  </si>
  <si>
    <t>Totat Tir 6</t>
  </si>
  <si>
    <t>Points Tir 5</t>
  </si>
  <si>
    <t>Totat Tir 5</t>
  </si>
  <si>
    <t>Points Tir 4</t>
  </si>
  <si>
    <t>Totat Tir 4</t>
  </si>
  <si>
    <t>Points Tir 3</t>
  </si>
  <si>
    <t>Totat Tir 3</t>
  </si>
  <si>
    <t>Points Tir 2</t>
  </si>
  <si>
    <t>Totat Tir 2</t>
  </si>
  <si>
    <t>Points Tir 1</t>
  </si>
  <si>
    <t>Totat Tir 1</t>
  </si>
  <si>
    <t>Eq. 11</t>
  </si>
  <si>
    <t>TIR16</t>
  </si>
  <si>
    <t>TIR15</t>
  </si>
  <si>
    <t>TIR14</t>
  </si>
  <si>
    <t>TIR13</t>
  </si>
  <si>
    <t>TIR12</t>
  </si>
  <si>
    <t>TIR11</t>
  </si>
  <si>
    <t>TIR10</t>
  </si>
  <si>
    <t>TIR9</t>
  </si>
  <si>
    <t>TIR8</t>
  </si>
  <si>
    <t>TIR7</t>
  </si>
  <si>
    <t>TIR6</t>
  </si>
  <si>
    <t>TIR5</t>
  </si>
  <si>
    <t>TIR4</t>
  </si>
  <si>
    <t>TIR3</t>
  </si>
  <si>
    <t>TIR2</t>
  </si>
  <si>
    <t>TIR1</t>
  </si>
  <si>
    <t>PLACE 11-12</t>
  </si>
  <si>
    <t>Place 10:</t>
  </si>
  <si>
    <t>TOTAL Eq. 10</t>
  </si>
  <si>
    <t>Place 9:</t>
  </si>
  <si>
    <t>TOTAL Eq. 9</t>
  </si>
  <si>
    <t>Eq. 10</t>
  </si>
  <si>
    <t>Eq. 9</t>
  </si>
  <si>
    <t>PLACE 9-10</t>
  </si>
  <si>
    <t>Place 8:</t>
  </si>
  <si>
    <t>TOTAL Eq. 8</t>
  </si>
  <si>
    <t>Place 7:</t>
  </si>
  <si>
    <t>TOTAL Eq. 7</t>
  </si>
  <si>
    <t>Eq. 8</t>
  </si>
  <si>
    <t>Eq. 7</t>
  </si>
  <si>
    <t>PLACE 7-8</t>
  </si>
  <si>
    <t>Place 6:</t>
  </si>
  <si>
    <t>TOTAL Eq. 6</t>
  </si>
  <si>
    <t>Place 5:</t>
  </si>
  <si>
    <t>TOTAL Eq. 5</t>
  </si>
  <si>
    <t>Eq. 6</t>
  </si>
  <si>
    <t>Eq. 5</t>
  </si>
  <si>
    <t>PLACE 5-6</t>
  </si>
  <si>
    <t>Place 4:</t>
  </si>
  <si>
    <t>TOTAL Eq. 4</t>
  </si>
  <si>
    <t>Place 3:</t>
  </si>
  <si>
    <t>TOTAL Eq. 3</t>
  </si>
  <si>
    <t>Eq. 4</t>
  </si>
  <si>
    <t>Eq. 3</t>
  </si>
  <si>
    <t>PLACE 3-4</t>
  </si>
  <si>
    <t>Place 2:</t>
  </si>
  <si>
    <t>TOTAL Eq. 2</t>
  </si>
  <si>
    <t>Place 1:</t>
  </si>
  <si>
    <t>TOTAL Eq. 1</t>
  </si>
  <si>
    <t>RENAUD Laure / COLLIGNON Francis</t>
  </si>
  <si>
    <t>Eq. 2</t>
  </si>
  <si>
    <t>Eq. 1</t>
  </si>
  <si>
    <t>PLACE 1-2</t>
  </si>
  <si>
    <t>FINALES TIR MIXTE</t>
  </si>
  <si>
    <t>CORNET Pascale / PIERRE Vincent</t>
  </si>
  <si>
    <t>??? / ???</t>
  </si>
  <si>
    <t>LEJEUNE Viviane / LOUIS Roger</t>
  </si>
  <si>
    <t>DAUCHY Laurenne / THIANGE Jean</t>
  </si>
  <si>
    <t>GRANDJEAN Olivier</t>
  </si>
  <si>
    <t>VAN CAUWENBERGE E.</t>
  </si>
  <si>
    <t>PIETQUIN Alban</t>
  </si>
  <si>
    <t>BOZET Jacques</t>
  </si>
  <si>
    <t>GEIMER Gérard</t>
  </si>
  <si>
    <t>FLAMMANG Amanda</t>
  </si>
  <si>
    <t>10M AIR RIFLE MIXED TEAM</t>
  </si>
  <si>
    <t>10M AIR PISTOL SUPPORTED REST MIXED TEAM</t>
  </si>
  <si>
    <t>10M AIR RIFLE SUPPORTED REST MIXED TEAM</t>
  </si>
  <si>
    <t>B</t>
  </si>
  <si>
    <t>PAQUIN Mathéo</t>
  </si>
  <si>
    <t>BELCHE Henri</t>
  </si>
  <si>
    <t>WAUTERS JEAN-PIERRE</t>
  </si>
  <si>
    <t>MARTIN André-Paul</t>
  </si>
  <si>
    <t>Equipe</t>
  </si>
  <si>
    <t>TOTAL General:</t>
  </si>
  <si>
    <t>Classement Pistol:</t>
  </si>
  <si>
    <t>FINALES TIR MIXTE (Grande)</t>
  </si>
  <si>
    <t>Progression</t>
  </si>
  <si>
    <t>Classement:</t>
  </si>
  <si>
    <t>Classement Progression Rifle:</t>
  </si>
  <si>
    <t>Meilleure progression 10m Air Pistol</t>
  </si>
  <si>
    <t>Meilleure progression 10m Air Rifle</t>
  </si>
  <si>
    <t>CHALLENGE PROVINCIAL A AIR 2024-2025</t>
  </si>
  <si>
    <t>BATHY Françoise</t>
  </si>
  <si>
    <t>GADRAT Thierry</t>
  </si>
  <si>
    <t>PIERRET Marc</t>
  </si>
  <si>
    <t>PIERRET Louise</t>
  </si>
  <si>
    <t>DEBUE Lucie</t>
  </si>
  <si>
    <t>GRANDJEAN Gil</t>
  </si>
  <si>
    <t>DEDRICHE Audrey</t>
  </si>
  <si>
    <t>POSTE Alexandre</t>
  </si>
  <si>
    <t>VASSAUX Owen</t>
  </si>
  <si>
    <t>GOOSSE Benoît</t>
  </si>
  <si>
    <t>GEORIS Aude</t>
  </si>
  <si>
    <t>HABARU Lauanna</t>
  </si>
  <si>
    <t>CUCHET Thierry</t>
  </si>
  <si>
    <t>GIRS Laura</t>
  </si>
  <si>
    <t>GOFFLOT Benoît</t>
  </si>
  <si>
    <t>LECROMPE Marie-Christine</t>
  </si>
  <si>
    <t>LECROMPE M-C</t>
  </si>
  <si>
    <t>GIRS Julien</t>
  </si>
  <si>
    <t>CLARINVAL Bertrand</t>
  </si>
  <si>
    <t>DEOM Léo</t>
  </si>
  <si>
    <t>DEOM Margot</t>
  </si>
  <si>
    <t>RENER Maël</t>
  </si>
  <si>
    <t>SCHMICKRATH Cédric</t>
  </si>
  <si>
    <t>LOUIS Didier</t>
  </si>
  <si>
    <t>TIERACHE Christophe</t>
  </si>
  <si>
    <t>DE LA HOZ VITORIA Christelle</t>
  </si>
  <si>
    <t>TIERACHE Krys</t>
  </si>
  <si>
    <t>BODSON Eric</t>
  </si>
  <si>
    <t>DE LA HOZ VITORIA C.</t>
  </si>
  <si>
    <t>Classement Pistol Supported Rest:</t>
  </si>
  <si>
    <t>Classement Rifle:</t>
  </si>
  <si>
    <t>Classement Rifle Supported Rest:</t>
  </si>
  <si>
    <t>BODSON Erithia</t>
  </si>
  <si>
    <t>DNF</t>
  </si>
  <si>
    <t>SCHLOUNE Quentin</t>
  </si>
  <si>
    <t>ALBERT Elioth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</si>
</sst>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rgb="FFFF000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sz val="20"/>
      <color rgb="FF00B050"/>
      <name val="Calibri"/>
      <family val="2"/>
      <scheme val="minor"/>
    </font>
    <font>
      <sz val="20"/>
      <color rgb="FFFF000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rgb="FF0070C0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b/>
      <sz val="24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8"/>
      <color rgb="FF00B05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0070C0"/>
      <name val="Calibri"/>
      <family val="2"/>
      <scheme val="minor"/>
    </font>
    <font>
      <sz val="17"/>
      <color theme="1"/>
      <name val="Calibri"/>
      <family val="2"/>
      <scheme val="minor"/>
    </font>
    <font>
      <sz val="16"/>
      <color rgb="FF0070C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theme="4" tint="0.79995117038483843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4" tint="0.3999755851924192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70">
    <xf numFmtId="0" fontId="0" fillId="0" borderId="0" xfId="0"/>
    <xf numFmtId="0" fontId="2" fillId="0" borderId="0" xfId="0" applyFont="1"/>
    <xf numFmtId="0" fontId="2" fillId="4" borderId="5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17" fontId="2" fillId="4" borderId="7" xfId="0" applyNumberFormat="1" applyFont="1" applyFill="1" applyBorder="1" applyAlignment="1">
      <alignment horizontal="center" vertical="center"/>
    </xf>
    <xf numFmtId="0" fontId="2" fillId="4" borderId="7" xfId="0" quotePrefix="1" applyFont="1" applyFill="1" applyBorder="1" applyAlignment="1">
      <alignment horizontal="center" wrapText="1"/>
    </xf>
    <xf numFmtId="0" fontId="2" fillId="4" borderId="7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" fontId="7" fillId="0" borderId="4" xfId="0" applyNumberFormat="1" applyFont="1" applyBorder="1" applyAlignment="1">
      <alignment horizontal="center" vertical="center"/>
    </xf>
    <xf numFmtId="1" fontId="8" fillId="0" borderId="4" xfId="0" applyNumberFormat="1" applyFont="1" applyBorder="1" applyAlignment="1">
      <alignment horizontal="center" vertical="center"/>
    </xf>
    <xf numFmtId="1" fontId="9" fillId="0" borderId="4" xfId="0" applyNumberFormat="1" applyFont="1" applyBorder="1" applyAlignment="1">
      <alignment horizontal="center" vertical="center"/>
    </xf>
    <xf numFmtId="1" fontId="7" fillId="0" borderId="4" xfId="0" applyNumberFormat="1" applyFont="1" applyBorder="1" applyAlignment="1" applyProtection="1">
      <alignment horizontal="center" vertical="center"/>
      <protection locked="0"/>
    </xf>
    <xf numFmtId="1" fontId="10" fillId="0" borderId="4" xfId="0" applyNumberFormat="1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5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" fontId="6" fillId="0" borderId="11" xfId="0" applyNumberFormat="1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2" fontId="13" fillId="0" borderId="11" xfId="0" applyNumberFormat="1" applyFont="1" applyBorder="1" applyAlignment="1">
      <alignment horizontal="center" vertical="center"/>
    </xf>
    <xf numFmtId="2" fontId="14" fillId="0" borderId="11" xfId="0" applyNumberFormat="1" applyFont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2" fontId="11" fillId="0" borderId="4" xfId="0" applyNumberFormat="1" applyFont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17" fontId="1" fillId="4" borderId="13" xfId="0" applyNumberFormat="1" applyFont="1" applyFill="1" applyBorder="1" applyAlignment="1">
      <alignment horizontal="center" vertical="center"/>
    </xf>
    <xf numFmtId="0" fontId="1" fillId="4" borderId="13" xfId="0" quotePrefix="1" applyFont="1" applyFill="1" applyBorder="1" applyAlignment="1">
      <alignment horizontal="center" wrapText="1"/>
    </xf>
    <xf numFmtId="0" fontId="1" fillId="4" borderId="13" xfId="0" applyFont="1" applyFill="1" applyBorder="1" applyAlignment="1">
      <alignment horizontal="center" wrapText="1"/>
    </xf>
    <xf numFmtId="0" fontId="1" fillId="4" borderId="13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2" fillId="5" borderId="0" xfId="0" applyFont="1" applyFill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1" fontId="6" fillId="5" borderId="0" xfId="0" quotePrefix="1" applyNumberFormat="1" applyFont="1" applyFill="1" applyAlignment="1">
      <alignment horizontal="center" vertical="center"/>
    </xf>
    <xf numFmtId="1" fontId="15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1" fontId="7" fillId="6" borderId="4" xfId="0" applyNumberFormat="1" applyFont="1" applyFill="1" applyBorder="1" applyAlignment="1">
      <alignment horizontal="center" vertical="center"/>
    </xf>
    <xf numFmtId="1" fontId="7" fillId="6" borderId="4" xfId="0" applyNumberFormat="1" applyFont="1" applyFill="1" applyBorder="1" applyAlignment="1" applyProtection="1">
      <alignment horizontal="center" vertical="center"/>
      <protection locked="0"/>
    </xf>
    <xf numFmtId="0" fontId="1" fillId="4" borderId="15" xfId="0" applyFont="1" applyFill="1" applyBorder="1" applyAlignment="1">
      <alignment horizontal="center" vertical="center"/>
    </xf>
    <xf numFmtId="17" fontId="1" fillId="4" borderId="15" xfId="0" applyNumberFormat="1" applyFont="1" applyFill="1" applyBorder="1" applyAlignment="1">
      <alignment horizontal="center" vertical="center"/>
    </xf>
    <xf numFmtId="0" fontId="1" fillId="4" borderId="15" xfId="0" quotePrefix="1" applyFont="1" applyFill="1" applyBorder="1" applyAlignment="1">
      <alignment horizontal="center" wrapText="1"/>
    </xf>
    <xf numFmtId="0" fontId="1" fillId="4" borderId="15" xfId="0" applyFont="1" applyFill="1" applyBorder="1" applyAlignment="1">
      <alignment horizontal="center" wrapText="1"/>
    </xf>
    <xf numFmtId="0" fontId="1" fillId="4" borderId="15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2" fontId="11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1" fontId="7" fillId="7" borderId="4" xfId="0" applyNumberFormat="1" applyFont="1" applyFill="1" applyBorder="1" applyAlignment="1">
      <alignment horizontal="center" vertical="center"/>
    </xf>
    <xf numFmtId="0" fontId="2" fillId="5" borderId="0" xfId="0" applyFont="1" applyFill="1"/>
    <xf numFmtId="0" fontId="7" fillId="7" borderId="4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1" fontId="7" fillId="5" borderId="5" xfId="0" applyNumberFormat="1" applyFont="1" applyFill="1" applyBorder="1" applyAlignment="1">
      <alignment horizontal="center" vertical="center"/>
    </xf>
    <xf numFmtId="2" fontId="11" fillId="5" borderId="5" xfId="0" applyNumberFormat="1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1" fontId="6" fillId="5" borderId="11" xfId="0" quotePrefix="1" applyNumberFormat="1" applyFont="1" applyFill="1" applyBorder="1" applyAlignment="1">
      <alignment horizontal="center" vertical="center"/>
    </xf>
    <xf numFmtId="1" fontId="6" fillId="5" borderId="11" xfId="0" applyNumberFormat="1" applyFont="1" applyFill="1" applyBorder="1" applyAlignment="1">
      <alignment horizontal="center" vertical="center"/>
    </xf>
    <xf numFmtId="1" fontId="2" fillId="5" borderId="11" xfId="0" applyNumberFormat="1" applyFont="1" applyFill="1" applyBorder="1" applyAlignment="1">
      <alignment horizontal="center" vertical="center"/>
    </xf>
    <xf numFmtId="2" fontId="13" fillId="5" borderId="11" xfId="0" applyNumberFormat="1" applyFont="1" applyFill="1" applyBorder="1" applyAlignment="1">
      <alignment horizontal="center" vertical="center"/>
    </xf>
    <xf numFmtId="2" fontId="14" fillId="5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7" borderId="0" xfId="0" applyFill="1"/>
    <xf numFmtId="1" fontId="7" fillId="0" borderId="11" xfId="0" applyNumberFormat="1" applyFont="1" applyBorder="1" applyAlignment="1">
      <alignment horizontal="center" vertical="center"/>
    </xf>
    <xf numFmtId="1" fontId="8" fillId="0" borderId="11" xfId="0" applyNumberFormat="1" applyFont="1" applyBorder="1" applyAlignment="1">
      <alignment horizontal="center" vertical="center"/>
    </xf>
    <xf numFmtId="1" fontId="9" fillId="0" borderId="11" xfId="0" applyNumberFormat="1" applyFont="1" applyBorder="1" applyAlignment="1">
      <alignment horizontal="center" vertical="center"/>
    </xf>
    <xf numFmtId="1" fontId="7" fillId="0" borderId="11" xfId="0" applyNumberFormat="1" applyFont="1" applyBorder="1" applyAlignment="1" applyProtection="1">
      <alignment horizontal="center" vertical="center"/>
      <protection locked="0"/>
    </xf>
    <xf numFmtId="1" fontId="10" fillId="0" borderId="11" xfId="0" applyNumberFormat="1" applyFont="1" applyBorder="1" applyAlignment="1">
      <alignment horizontal="center" vertical="center"/>
    </xf>
    <xf numFmtId="2" fontId="11" fillId="0" borderId="11" xfId="0" applyNumberFormat="1" applyFont="1" applyBorder="1" applyAlignment="1">
      <alignment horizontal="center" vertical="center"/>
    </xf>
    <xf numFmtId="1" fontId="7" fillId="5" borderId="11" xfId="0" quotePrefix="1" applyNumberFormat="1" applyFont="1" applyFill="1" applyBorder="1" applyAlignment="1">
      <alignment horizontal="center" vertical="center"/>
    </xf>
    <xf numFmtId="1" fontId="22" fillId="0" borderId="4" xfId="0" applyNumberFormat="1" applyFont="1" applyBorder="1" applyAlignment="1">
      <alignment horizontal="center" vertical="center"/>
    </xf>
    <xf numFmtId="1" fontId="23" fillId="0" borderId="4" xfId="0" applyNumberFormat="1" applyFont="1" applyBorder="1" applyAlignment="1">
      <alignment horizontal="center" vertical="center"/>
    </xf>
    <xf numFmtId="1" fontId="22" fillId="0" borderId="4" xfId="0" applyNumberFormat="1" applyFont="1" applyBorder="1" applyAlignment="1" applyProtection="1">
      <alignment horizontal="center" vertical="center"/>
      <protection locked="0"/>
    </xf>
    <xf numFmtId="17" fontId="1" fillId="4" borderId="19" xfId="0" applyNumberFormat="1" applyFont="1" applyFill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17" fontId="1" fillId="4" borderId="25" xfId="0" applyNumberFormat="1" applyFont="1" applyFill="1" applyBorder="1" applyAlignment="1">
      <alignment horizontal="center" vertical="center"/>
    </xf>
    <xf numFmtId="1" fontId="9" fillId="7" borderId="4" xfId="0" quotePrefix="1" applyNumberFormat="1" applyFont="1" applyFill="1" applyBorder="1" applyAlignment="1">
      <alignment horizontal="center" vertical="center"/>
    </xf>
    <xf numFmtId="0" fontId="2" fillId="7" borderId="0" xfId="0" applyFont="1" applyFill="1"/>
    <xf numFmtId="1" fontId="9" fillId="5" borderId="4" xfId="0" quotePrefix="1" applyNumberFormat="1" applyFont="1" applyFill="1" applyBorder="1" applyAlignment="1">
      <alignment horizontal="center" vertical="center"/>
    </xf>
    <xf numFmtId="1" fontId="7" fillId="8" borderId="4" xfId="0" applyNumberFormat="1" applyFont="1" applyFill="1" applyBorder="1" applyAlignment="1">
      <alignment horizontal="center" vertical="center"/>
    </xf>
    <xf numFmtId="1" fontId="7" fillId="8" borderId="4" xfId="0" applyNumberFormat="1" applyFont="1" applyFill="1" applyBorder="1" applyAlignment="1" applyProtection="1">
      <alignment horizontal="center" vertical="center"/>
      <protection locked="0"/>
    </xf>
    <xf numFmtId="0" fontId="16" fillId="5" borderId="23" xfId="0" applyFont="1" applyFill="1" applyBorder="1" applyAlignment="1">
      <alignment horizontal="center" vertical="center"/>
    </xf>
    <xf numFmtId="0" fontId="20" fillId="7" borderId="23" xfId="0" applyFont="1" applyFill="1" applyBorder="1" applyAlignment="1">
      <alignment horizontal="center" vertical="center"/>
    </xf>
    <xf numFmtId="0" fontId="20" fillId="7" borderId="24" xfId="0" applyFont="1" applyFill="1" applyBorder="1" applyAlignment="1">
      <alignment horizontal="center" vertical="center"/>
    </xf>
    <xf numFmtId="0" fontId="2" fillId="9" borderId="0" xfId="0" applyFont="1" applyFill="1"/>
    <xf numFmtId="0" fontId="0" fillId="0" borderId="4" xfId="0" applyBorder="1"/>
    <xf numFmtId="0" fontId="0" fillId="0" borderId="4" xfId="0" applyBorder="1" applyProtection="1">
      <protection locked="0"/>
    </xf>
    <xf numFmtId="0" fontId="2" fillId="0" borderId="4" xfId="0" applyFont="1" applyBorder="1"/>
    <xf numFmtId="0" fontId="0" fillId="0" borderId="4" xfId="0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/>
    <xf numFmtId="0" fontId="0" fillId="0" borderId="0" xfId="0" applyAlignment="1">
      <alignment horizontal="center" vertical="center"/>
    </xf>
    <xf numFmtId="0" fontId="2" fillId="0" borderId="4" xfId="0" applyFont="1" applyBorder="1" applyAlignment="1">
      <alignment wrapText="1"/>
    </xf>
    <xf numFmtId="0" fontId="24" fillId="0" borderId="0" xfId="0" applyFont="1"/>
    <xf numFmtId="164" fontId="7" fillId="0" borderId="4" xfId="0" applyNumberFormat="1" applyFont="1" applyBorder="1" applyAlignment="1" applyProtection="1">
      <alignment horizontal="center" vertical="center"/>
      <protection locked="0"/>
    </xf>
    <xf numFmtId="164" fontId="7" fillId="0" borderId="4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 applyProtection="1">
      <alignment horizontal="center" vertical="center"/>
      <protection locked="0"/>
    </xf>
    <xf numFmtId="0" fontId="18" fillId="7" borderId="23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" fontId="9" fillId="0" borderId="4" xfId="0" quotePrefix="1" applyNumberFormat="1" applyFont="1" applyBorder="1" applyAlignment="1">
      <alignment horizontal="center" vertical="center"/>
    </xf>
    <xf numFmtId="1" fontId="7" fillId="5" borderId="5" xfId="0" applyNumberFormat="1" applyFont="1" applyFill="1" applyBorder="1" applyAlignment="1" applyProtection="1">
      <alignment horizontal="center" vertical="center"/>
      <protection locked="0"/>
    </xf>
    <xf numFmtId="1" fontId="10" fillId="5" borderId="5" xfId="0" applyNumberFormat="1" applyFont="1" applyFill="1" applyBorder="1" applyAlignment="1">
      <alignment horizontal="center" vertical="center"/>
    </xf>
    <xf numFmtId="2" fontId="20" fillId="7" borderId="23" xfId="0" applyNumberFormat="1" applyFont="1" applyFill="1" applyBorder="1" applyAlignment="1">
      <alignment horizontal="center" vertical="center"/>
    </xf>
    <xf numFmtId="0" fontId="16" fillId="5" borderId="24" xfId="0" applyFont="1" applyFill="1" applyBorder="1" applyAlignment="1">
      <alignment horizontal="center" vertical="center"/>
    </xf>
    <xf numFmtId="0" fontId="17" fillId="5" borderId="24" xfId="0" applyFont="1" applyFill="1" applyBorder="1" applyAlignment="1">
      <alignment horizontal="center" vertical="center"/>
    </xf>
    <xf numFmtId="0" fontId="17" fillId="5" borderId="23" xfId="0" applyFont="1" applyFill="1" applyBorder="1" applyAlignment="1">
      <alignment horizontal="center" vertical="center"/>
    </xf>
    <xf numFmtId="0" fontId="20" fillId="7" borderId="22" xfId="0" applyFont="1" applyFill="1" applyBorder="1" applyAlignment="1">
      <alignment horizontal="center" vertical="center"/>
    </xf>
    <xf numFmtId="0" fontId="18" fillId="7" borderId="22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2" fontId="20" fillId="7" borderId="22" xfId="0" applyNumberFormat="1" applyFont="1" applyFill="1" applyBorder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21" fillId="5" borderId="0" xfId="0" applyFont="1" applyFill="1" applyAlignment="1">
      <alignment horizontal="center" vertical="center"/>
    </xf>
    <xf numFmtId="2" fontId="20" fillId="5" borderId="0" xfId="0" applyNumberFormat="1" applyFont="1" applyFill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2" fontId="20" fillId="0" borderId="4" xfId="0" applyNumberFormat="1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2" fontId="20" fillId="0" borderId="0" xfId="0" applyNumberFormat="1" applyFont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7" fillId="5" borderId="4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1" fontId="7" fillId="5" borderId="4" xfId="0" applyNumberFormat="1" applyFont="1" applyFill="1" applyBorder="1" applyAlignment="1">
      <alignment horizontal="center" vertical="center"/>
    </xf>
    <xf numFmtId="1" fontId="8" fillId="5" borderId="4" xfId="0" applyNumberFormat="1" applyFont="1" applyFill="1" applyBorder="1" applyAlignment="1">
      <alignment horizontal="center" vertical="center"/>
    </xf>
    <xf numFmtId="164" fontId="7" fillId="5" borderId="4" xfId="0" applyNumberFormat="1" applyFont="1" applyFill="1" applyBorder="1" applyAlignment="1" applyProtection="1">
      <alignment horizontal="center" vertical="center"/>
      <protection locked="0"/>
    </xf>
    <xf numFmtId="2" fontId="11" fillId="5" borderId="4" xfId="0" applyNumberFormat="1" applyFont="1" applyFill="1" applyBorder="1" applyAlignment="1">
      <alignment horizontal="center" vertical="center"/>
    </xf>
    <xf numFmtId="1" fontId="9" fillId="5" borderId="5" xfId="0" applyNumberFormat="1" applyFont="1" applyFill="1" applyBorder="1" applyAlignment="1">
      <alignment horizontal="center" vertical="center"/>
    </xf>
    <xf numFmtId="1" fontId="7" fillId="5" borderId="0" xfId="0" applyNumberFormat="1" applyFont="1" applyFill="1" applyAlignment="1">
      <alignment horizontal="center" vertical="center"/>
    </xf>
    <xf numFmtId="1" fontId="8" fillId="5" borderId="0" xfId="0" applyNumberFormat="1" applyFont="1" applyFill="1" applyAlignment="1">
      <alignment horizontal="center" vertical="center"/>
    </xf>
    <xf numFmtId="1" fontId="9" fillId="5" borderId="0" xfId="0" applyNumberFormat="1" applyFont="1" applyFill="1" applyAlignment="1">
      <alignment horizontal="center" vertical="center"/>
    </xf>
    <xf numFmtId="1" fontId="7" fillId="5" borderId="0" xfId="0" applyNumberFormat="1" applyFont="1" applyFill="1" applyAlignment="1" applyProtection="1">
      <alignment horizontal="center" vertical="center"/>
      <protection locked="0"/>
    </xf>
    <xf numFmtId="1" fontId="10" fillId="5" borderId="0" xfId="0" applyNumberFormat="1" applyFont="1" applyFill="1" applyAlignment="1">
      <alignment horizontal="center" vertical="center"/>
    </xf>
    <xf numFmtId="2" fontId="11" fillId="5" borderId="0" xfId="0" applyNumberFormat="1" applyFont="1" applyFill="1" applyAlignment="1">
      <alignment horizontal="center" vertical="center"/>
    </xf>
    <xf numFmtId="0" fontId="19" fillId="7" borderId="23" xfId="0" applyFont="1" applyFill="1" applyBorder="1" applyAlignment="1">
      <alignment horizontal="center" vertical="center"/>
    </xf>
    <xf numFmtId="0" fontId="19" fillId="7" borderId="22" xfId="0" applyFont="1" applyFill="1" applyBorder="1" applyAlignment="1">
      <alignment horizontal="center" vertical="center"/>
    </xf>
    <xf numFmtId="1" fontId="8" fillId="6" borderId="4" xfId="0" applyNumberFormat="1" applyFont="1" applyFill="1" applyBorder="1" applyAlignment="1">
      <alignment horizontal="center" vertical="center"/>
    </xf>
    <xf numFmtId="1" fontId="9" fillId="5" borderId="4" xfId="0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1" fontId="8" fillId="5" borderId="5" xfId="0" applyNumberFormat="1" applyFont="1" applyFill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1" fontId="9" fillId="7" borderId="4" xfId="0" applyNumberFormat="1" applyFont="1" applyFill="1" applyBorder="1" applyAlignment="1">
      <alignment horizontal="center" vertical="center"/>
    </xf>
    <xf numFmtId="2" fontId="11" fillId="7" borderId="4" xfId="0" applyNumberFormat="1" applyFont="1" applyFill="1" applyBorder="1" applyAlignment="1">
      <alignment horizontal="center" vertical="center"/>
    </xf>
    <xf numFmtId="0" fontId="0" fillId="0" borderId="10" xfId="0" applyBorder="1"/>
    <xf numFmtId="17" fontId="1" fillId="4" borderId="18" xfId="0" applyNumberFormat="1" applyFont="1" applyFill="1" applyBorder="1" applyAlignment="1">
      <alignment horizontal="center" vertical="center"/>
    </xf>
    <xf numFmtId="0" fontId="0" fillId="0" borderId="1" xfId="0" applyBorder="1"/>
    <xf numFmtId="1" fontId="7" fillId="6" borderId="5" xfId="0" applyNumberFormat="1" applyFont="1" applyFill="1" applyBorder="1" applyAlignment="1">
      <alignment horizontal="center" vertical="center"/>
    </xf>
    <xf numFmtId="0" fontId="0" fillId="0" borderId="5" xfId="0" applyBorder="1"/>
    <xf numFmtId="0" fontId="14" fillId="0" borderId="1" xfId="0" applyFont="1" applyBorder="1"/>
    <xf numFmtId="1" fontId="8" fillId="6" borderId="5" xfId="0" applyNumberFormat="1" applyFont="1" applyFill="1" applyBorder="1" applyAlignment="1">
      <alignment horizontal="center" vertical="center"/>
    </xf>
    <xf numFmtId="164" fontId="7" fillId="6" borderId="4" xfId="0" applyNumberFormat="1" applyFont="1" applyFill="1" applyBorder="1" applyAlignment="1">
      <alignment horizontal="center" vertical="center"/>
    </xf>
    <xf numFmtId="17" fontId="1" fillId="4" borderId="4" xfId="0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wrapText="1"/>
    </xf>
    <xf numFmtId="0" fontId="13" fillId="0" borderId="0" xfId="0" applyFont="1"/>
    <xf numFmtId="0" fontId="26" fillId="0" borderId="0" xfId="0" applyFont="1"/>
    <xf numFmtId="0" fontId="2" fillId="12" borderId="4" xfId="0" applyFont="1" applyFill="1" applyBorder="1"/>
    <xf numFmtId="0" fontId="0" fillId="0" borderId="0" xfId="0" applyAlignment="1">
      <alignment horizontal="center"/>
    </xf>
    <xf numFmtId="1" fontId="8" fillId="0" borderId="4" xfId="0" applyNumberFormat="1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0" xfId="0" applyFont="1"/>
    <xf numFmtId="0" fontId="15" fillId="4" borderId="17" xfId="0" applyFont="1" applyFill="1" applyBorder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0" fontId="15" fillId="5" borderId="11" xfId="0" applyFont="1" applyFill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/>
    </xf>
    <xf numFmtId="0" fontId="28" fillId="6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27" fillId="0" borderId="0" xfId="0" applyFont="1"/>
    <xf numFmtId="0" fontId="29" fillId="5" borderId="26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17" fontId="15" fillId="4" borderId="6" xfId="0" applyNumberFormat="1" applyFont="1" applyFill="1" applyBorder="1" applyAlignment="1">
      <alignment horizontal="center" vertical="center"/>
    </xf>
    <xf numFmtId="0" fontId="15" fillId="0" borderId="3" xfId="0" applyFont="1" applyBorder="1" applyAlignment="1">
      <alignment horizontal="left" vertical="center" wrapText="1"/>
    </xf>
    <xf numFmtId="0" fontId="15" fillId="5" borderId="26" xfId="0" applyFont="1" applyFill="1" applyBorder="1" applyAlignment="1">
      <alignment horizontal="center" vertical="center"/>
    </xf>
    <xf numFmtId="17" fontId="15" fillId="4" borderId="7" xfId="0" applyNumberFormat="1" applyFont="1" applyFill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1" fillId="5" borderId="0" xfId="0" applyFont="1" applyFill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" fillId="5" borderId="4" xfId="0" applyFont="1" applyFill="1" applyBorder="1"/>
    <xf numFmtId="0" fontId="2" fillId="5" borderId="4" xfId="0" applyFont="1" applyFill="1" applyBorder="1" applyAlignment="1">
      <alignment wrapText="1"/>
    </xf>
    <xf numFmtId="0" fontId="15" fillId="6" borderId="3" xfId="0" applyFont="1" applyFill="1" applyBorder="1" applyAlignment="1">
      <alignment horizontal="center" vertical="center"/>
    </xf>
    <xf numFmtId="0" fontId="28" fillId="13" borderId="3" xfId="0" applyFont="1" applyFill="1" applyBorder="1" applyAlignment="1">
      <alignment horizontal="center" vertical="center"/>
    </xf>
    <xf numFmtId="0" fontId="15" fillId="6" borderId="9" xfId="0" applyFont="1" applyFill="1" applyBorder="1" applyAlignment="1">
      <alignment horizontal="center" vertical="center"/>
    </xf>
    <xf numFmtId="0" fontId="31" fillId="0" borderId="0" xfId="0" applyFont="1"/>
    <xf numFmtId="0" fontId="15" fillId="6" borderId="5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13" borderId="4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6" fillId="7" borderId="23" xfId="0" applyFont="1" applyFill="1" applyBorder="1" applyAlignment="1">
      <alignment horizontal="center" vertical="center"/>
    </xf>
    <xf numFmtId="0" fontId="17" fillId="7" borderId="23" xfId="0" applyFont="1" applyFill="1" applyBorder="1" applyAlignment="1">
      <alignment horizontal="center" vertical="center"/>
    </xf>
    <xf numFmtId="0" fontId="16" fillId="7" borderId="24" xfId="0" applyFont="1" applyFill="1" applyBorder="1" applyAlignment="1">
      <alignment horizontal="center" vertical="center"/>
    </xf>
    <xf numFmtId="0" fontId="17" fillId="7" borderId="24" xfId="0" applyFont="1" applyFill="1" applyBorder="1" applyAlignment="1">
      <alignment horizontal="center" vertical="center"/>
    </xf>
    <xf numFmtId="0" fontId="20" fillId="5" borderId="15" xfId="0" applyFont="1" applyFill="1" applyBorder="1" applyAlignment="1">
      <alignment horizontal="center" vertical="center"/>
    </xf>
    <xf numFmtId="0" fontId="16" fillId="7" borderId="15" xfId="0" applyFont="1" applyFill="1" applyBorder="1" applyAlignment="1">
      <alignment horizontal="center" vertical="center"/>
    </xf>
    <xf numFmtId="0" fontId="17" fillId="7" borderId="15" xfId="0" applyFont="1" applyFill="1" applyBorder="1" applyAlignment="1">
      <alignment horizontal="center" vertical="center"/>
    </xf>
    <xf numFmtId="17" fontId="7" fillId="0" borderId="4" xfId="0" applyNumberFormat="1" applyFont="1" applyBorder="1" applyAlignment="1">
      <alignment horizontal="center" vertical="center"/>
    </xf>
    <xf numFmtId="1" fontId="33" fillId="0" borderId="4" xfId="0" applyNumberFormat="1" applyFont="1" applyBorder="1" applyAlignment="1">
      <alignment horizontal="center" vertical="center"/>
    </xf>
    <xf numFmtId="2" fontId="34" fillId="0" borderId="4" xfId="0" applyNumberFormat="1" applyFont="1" applyBorder="1" applyAlignment="1">
      <alignment horizontal="center" vertical="center"/>
    </xf>
    <xf numFmtId="0" fontId="16" fillId="5" borderId="15" xfId="0" applyFont="1" applyFill="1" applyBorder="1" applyAlignment="1">
      <alignment horizontal="center" vertical="center"/>
    </xf>
    <xf numFmtId="0" fontId="17" fillId="5" borderId="15" xfId="0" applyFont="1" applyFill="1" applyBorder="1" applyAlignment="1">
      <alignment horizontal="center" vertical="center"/>
    </xf>
    <xf numFmtId="0" fontId="16" fillId="7" borderId="22" xfId="0" applyFont="1" applyFill="1" applyBorder="1" applyAlignment="1">
      <alignment horizontal="center" vertical="center"/>
    </xf>
    <xf numFmtId="0" fontId="17" fillId="7" borderId="22" xfId="0" applyFont="1" applyFill="1" applyBorder="1" applyAlignment="1">
      <alignment horizontal="center" vertical="center"/>
    </xf>
    <xf numFmtId="0" fontId="17" fillId="6" borderId="23" xfId="0" applyFont="1" applyFill="1" applyBorder="1" applyAlignment="1">
      <alignment horizontal="center" vertical="center"/>
    </xf>
    <xf numFmtId="2" fontId="20" fillId="5" borderId="15" xfId="0" applyNumberFormat="1" applyFont="1" applyFill="1" applyBorder="1" applyAlignment="1">
      <alignment horizontal="center" vertical="center"/>
    </xf>
    <xf numFmtId="2" fontId="20" fillId="5" borderId="4" xfId="0" applyNumberFormat="1" applyFont="1" applyFill="1" applyBorder="1" applyAlignment="1">
      <alignment horizontal="center" vertical="center"/>
    </xf>
    <xf numFmtId="2" fontId="20" fillId="7" borderId="15" xfId="0" applyNumberFormat="1" applyFont="1" applyFill="1" applyBorder="1" applyAlignment="1">
      <alignment horizontal="center" vertical="center"/>
    </xf>
    <xf numFmtId="0" fontId="18" fillId="5" borderId="4" xfId="0" applyFont="1" applyFill="1" applyBorder="1" applyAlignment="1">
      <alignment horizontal="center" vertical="center"/>
    </xf>
    <xf numFmtId="2" fontId="20" fillId="5" borderId="22" xfId="0" applyNumberFormat="1" applyFont="1" applyFill="1" applyBorder="1" applyAlignment="1">
      <alignment horizontal="center" vertical="center"/>
    </xf>
    <xf numFmtId="0" fontId="18" fillId="5" borderId="15" xfId="0" applyFont="1" applyFill="1" applyBorder="1" applyAlignment="1">
      <alignment horizontal="center" vertical="center"/>
    </xf>
    <xf numFmtId="0" fontId="19" fillId="5" borderId="15" xfId="0" applyFont="1" applyFill="1" applyBorder="1" applyAlignment="1">
      <alignment horizontal="center" vertical="center"/>
    </xf>
    <xf numFmtId="0" fontId="18" fillId="7" borderId="15" xfId="0" applyFont="1" applyFill="1" applyBorder="1" applyAlignment="1">
      <alignment horizontal="center" vertical="center"/>
    </xf>
    <xf numFmtId="0" fontId="18" fillId="11" borderId="4" xfId="0" applyFont="1" applyFill="1" applyBorder="1" applyAlignment="1">
      <alignment horizontal="center" vertical="center"/>
    </xf>
    <xf numFmtId="0" fontId="16" fillId="7" borderId="7" xfId="0" applyFont="1" applyFill="1" applyBorder="1" applyAlignment="1">
      <alignment horizontal="center" vertical="center"/>
    </xf>
    <xf numFmtId="0" fontId="17" fillId="7" borderId="7" xfId="0" applyFont="1" applyFill="1" applyBorder="1" applyAlignment="1">
      <alignment horizontal="center" vertical="center"/>
    </xf>
    <xf numFmtId="0" fontId="18" fillId="7" borderId="7" xfId="0" applyFont="1" applyFill="1" applyBorder="1" applyAlignment="1">
      <alignment horizontal="center" vertical="center"/>
    </xf>
    <xf numFmtId="0" fontId="19" fillId="7" borderId="7" xfId="0" applyFont="1" applyFill="1" applyBorder="1" applyAlignment="1">
      <alignment horizontal="center" vertical="center"/>
    </xf>
    <xf numFmtId="2" fontId="20" fillId="7" borderId="7" xfId="0" applyNumberFormat="1" applyFont="1" applyFill="1" applyBorder="1" applyAlignment="1">
      <alignment horizontal="center" vertical="center"/>
    </xf>
    <xf numFmtId="0" fontId="19" fillId="5" borderId="23" xfId="0" applyFont="1" applyFill="1" applyBorder="1" applyAlignment="1">
      <alignment horizontal="center" vertical="center"/>
    </xf>
    <xf numFmtId="0" fontId="18" fillId="5" borderId="23" xfId="0" applyFont="1" applyFill="1" applyBorder="1" applyAlignment="1">
      <alignment horizontal="center" vertical="center"/>
    </xf>
    <xf numFmtId="0" fontId="20" fillId="5" borderId="23" xfId="0" applyFont="1" applyFill="1" applyBorder="1" applyAlignment="1">
      <alignment horizontal="center" vertical="center"/>
    </xf>
    <xf numFmtId="2" fontId="20" fillId="5" borderId="23" xfId="0" applyNumberFormat="1" applyFont="1" applyFill="1" applyBorder="1" applyAlignment="1">
      <alignment horizontal="center" vertical="center"/>
    </xf>
    <xf numFmtId="0" fontId="18" fillId="5" borderId="24" xfId="0" applyFont="1" applyFill="1" applyBorder="1" applyAlignment="1">
      <alignment horizontal="center" vertical="center"/>
    </xf>
    <xf numFmtId="0" fontId="19" fillId="5" borderId="2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21" fillId="5" borderId="2" xfId="0" applyFont="1" applyFill="1" applyBorder="1" applyAlignment="1">
      <alignment horizontal="center" vertical="center"/>
    </xf>
    <xf numFmtId="2" fontId="20" fillId="5" borderId="2" xfId="0" applyNumberFormat="1" applyFont="1" applyFill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2" fillId="7" borderId="23" xfId="0" applyFont="1" applyFill="1" applyBorder="1" applyAlignment="1">
      <alignment horizontal="center" vertical="center"/>
    </xf>
    <xf numFmtId="0" fontId="32" fillId="7" borderId="24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/>
    </xf>
    <xf numFmtId="0" fontId="2" fillId="6" borderId="23" xfId="0" applyFont="1" applyFill="1" applyBorder="1" applyAlignment="1">
      <alignment horizontal="center" vertical="center"/>
    </xf>
    <xf numFmtId="0" fontId="2" fillId="7" borderId="22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7" borderId="15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2" fillId="7" borderId="24" xfId="0" applyFont="1" applyFill="1" applyBorder="1" applyAlignment="1">
      <alignment horizontal="center" vertical="center"/>
    </xf>
    <xf numFmtId="0" fontId="16" fillId="5" borderId="22" xfId="0" applyFont="1" applyFill="1" applyBorder="1" applyAlignment="1">
      <alignment horizontal="center" vertical="center"/>
    </xf>
    <xf numFmtId="0" fontId="2" fillId="5" borderId="22" xfId="0" applyFont="1" applyFill="1" applyBorder="1" applyAlignment="1">
      <alignment horizontal="center" vertical="center"/>
    </xf>
    <xf numFmtId="0" fontId="17" fillId="5" borderId="22" xfId="0" applyFont="1" applyFill="1" applyBorder="1" applyAlignment="1">
      <alignment horizontal="center" vertical="center"/>
    </xf>
    <xf numFmtId="0" fontId="32" fillId="5" borderId="15" xfId="0" applyFont="1" applyFill="1" applyBorder="1" applyAlignment="1">
      <alignment horizontal="center" vertical="center"/>
    </xf>
    <xf numFmtId="0" fontId="16" fillId="5" borderId="4" xfId="0" applyFont="1" applyFill="1" applyBorder="1" applyAlignment="1">
      <alignment horizontal="center" vertical="center"/>
    </xf>
    <xf numFmtId="0" fontId="32" fillId="5" borderId="4" xfId="0" applyFont="1" applyFill="1" applyBorder="1" applyAlignment="1">
      <alignment horizontal="center" vertical="center"/>
    </xf>
    <xf numFmtId="0" fontId="32" fillId="5" borderId="23" xfId="0" applyFont="1" applyFill="1" applyBorder="1" applyAlignment="1">
      <alignment horizontal="center" vertical="center"/>
    </xf>
    <xf numFmtId="0" fontId="32" fillId="5" borderId="22" xfId="0" applyFont="1" applyFill="1" applyBorder="1" applyAlignment="1">
      <alignment horizontal="center" vertical="center"/>
    </xf>
    <xf numFmtId="0" fontId="21" fillId="7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/>
    <xf numFmtId="0" fontId="16" fillId="5" borderId="7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center" vertical="center"/>
    </xf>
    <xf numFmtId="2" fontId="20" fillId="5" borderId="7" xfId="0" applyNumberFormat="1" applyFont="1" applyFill="1" applyBorder="1" applyAlignment="1">
      <alignment horizontal="center" vertical="center"/>
    </xf>
    <xf numFmtId="0" fontId="0" fillId="5" borderId="0" xfId="0" applyFill="1"/>
    <xf numFmtId="1" fontId="7" fillId="5" borderId="4" xfId="0" applyNumberFormat="1" applyFont="1" applyFill="1" applyBorder="1" applyAlignment="1" applyProtection="1">
      <alignment horizontal="center" vertical="center"/>
      <protection locked="0"/>
    </xf>
    <xf numFmtId="17" fontId="35" fillId="12" borderId="4" xfId="0" applyNumberFormat="1" applyFont="1" applyFill="1" applyBorder="1" applyAlignment="1">
      <alignment horizontal="center" vertical="center"/>
    </xf>
    <xf numFmtId="0" fontId="35" fillId="12" borderId="5" xfId="0" applyFont="1" applyFill="1" applyBorder="1" applyAlignment="1">
      <alignment horizontal="center" vertical="center"/>
    </xf>
    <xf numFmtId="17" fontId="35" fillId="3" borderId="5" xfId="0" applyNumberFormat="1" applyFont="1" applyFill="1" applyBorder="1" applyAlignment="1">
      <alignment horizontal="center" vertical="center"/>
    </xf>
    <xf numFmtId="1" fontId="7" fillId="7" borderId="4" xfId="0" applyNumberFormat="1" applyFont="1" applyFill="1" applyBorder="1" applyAlignment="1" applyProtection="1">
      <alignment horizontal="center" vertical="center"/>
      <protection locked="0"/>
    </xf>
    <xf numFmtId="0" fontId="6" fillId="7" borderId="3" xfId="0" applyFont="1" applyFill="1" applyBorder="1" applyAlignment="1">
      <alignment horizontal="center" vertical="center"/>
    </xf>
    <xf numFmtId="2" fontId="11" fillId="0" borderId="2" xfId="0" applyNumberFormat="1" applyFont="1" applyBorder="1" applyAlignment="1">
      <alignment horizontal="center" vertical="center"/>
    </xf>
    <xf numFmtId="2" fontId="34" fillId="0" borderId="1" xfId="0" applyNumberFormat="1" applyFont="1" applyBorder="1" applyAlignment="1">
      <alignment horizontal="center" vertical="center"/>
    </xf>
    <xf numFmtId="2" fontId="11" fillId="7" borderId="1" xfId="0" applyNumberFormat="1" applyFont="1" applyFill="1" applyBorder="1" applyAlignment="1">
      <alignment horizontal="center" vertical="center"/>
    </xf>
    <xf numFmtId="164" fontId="7" fillId="7" borderId="4" xfId="0" applyNumberFormat="1" applyFont="1" applyFill="1" applyBorder="1" applyAlignment="1">
      <alignment horizontal="center" vertical="center"/>
    </xf>
    <xf numFmtId="164" fontId="7" fillId="5" borderId="4" xfId="0" applyNumberFormat="1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35" fillId="3" borderId="4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left" vertical="center"/>
    </xf>
    <xf numFmtId="0" fontId="30" fillId="0" borderId="1" xfId="0" applyFont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18" fillId="7" borderId="4" xfId="0" applyFont="1" applyFill="1" applyBorder="1" applyAlignment="1">
      <alignment horizontal="center" vertical="center"/>
    </xf>
    <xf numFmtId="0" fontId="19" fillId="7" borderId="4" xfId="0" applyFont="1" applyFill="1" applyBorder="1" applyAlignment="1">
      <alignment horizontal="center" vertical="center"/>
    </xf>
    <xf numFmtId="0" fontId="18" fillId="7" borderId="5" xfId="0" applyFont="1" applyFill="1" applyBorder="1" applyAlignment="1">
      <alignment horizontal="center" vertical="center"/>
    </xf>
    <xf numFmtId="2" fontId="20" fillId="7" borderId="4" xfId="0" applyNumberFormat="1" applyFont="1" applyFill="1" applyBorder="1" applyAlignment="1">
      <alignment horizontal="center" vertical="center"/>
    </xf>
    <xf numFmtId="17" fontId="15" fillId="4" borderId="19" xfId="0" applyNumberFormat="1" applyFont="1" applyFill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center" vertical="center"/>
    </xf>
    <xf numFmtId="164" fontId="9" fillId="7" borderId="4" xfId="0" quotePrefix="1" applyNumberFormat="1" applyFont="1" applyFill="1" applyBorder="1" applyAlignment="1">
      <alignment horizontal="center" vertical="center"/>
    </xf>
    <xf numFmtId="164" fontId="9" fillId="7" borderId="4" xfId="0" applyNumberFormat="1" applyFont="1" applyFill="1" applyBorder="1" applyAlignment="1">
      <alignment horizontal="center" vertical="center"/>
    </xf>
    <xf numFmtId="164" fontId="10" fillId="7" borderId="4" xfId="0" applyNumberFormat="1" applyFont="1" applyFill="1" applyBorder="1" applyAlignment="1">
      <alignment horizontal="center" vertical="center"/>
    </xf>
    <xf numFmtId="164" fontId="9" fillId="0" borderId="4" xfId="0" quotePrefix="1" applyNumberFormat="1" applyFont="1" applyBorder="1" applyAlignment="1">
      <alignment horizontal="center" vertical="center"/>
    </xf>
    <xf numFmtId="164" fontId="9" fillId="5" borderId="4" xfId="0" quotePrefix="1" applyNumberFormat="1" applyFont="1" applyFill="1" applyBorder="1" applyAlignment="1">
      <alignment horizontal="center" vertical="center"/>
    </xf>
    <xf numFmtId="164" fontId="9" fillId="5" borderId="4" xfId="0" applyNumberFormat="1" applyFont="1" applyFill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9" fillId="0" borderId="5" xfId="0" quotePrefix="1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1" fontId="7" fillId="7" borderId="5" xfId="0" applyNumberFormat="1" applyFont="1" applyFill="1" applyBorder="1" applyAlignment="1">
      <alignment horizontal="center" vertical="center"/>
    </xf>
    <xf numFmtId="1" fontId="8" fillId="7" borderId="5" xfId="0" applyNumberFormat="1" applyFont="1" applyFill="1" applyBorder="1" applyAlignment="1">
      <alignment horizontal="center" vertical="center"/>
    </xf>
    <xf numFmtId="1" fontId="9" fillId="7" borderId="5" xfId="0" applyNumberFormat="1" applyFont="1" applyFill="1" applyBorder="1" applyAlignment="1">
      <alignment horizontal="center" vertical="center"/>
    </xf>
    <xf numFmtId="1" fontId="7" fillId="7" borderId="5" xfId="0" applyNumberFormat="1" applyFont="1" applyFill="1" applyBorder="1" applyAlignment="1" applyProtection="1">
      <alignment horizontal="center" vertical="center"/>
      <protection locked="0"/>
    </xf>
    <xf numFmtId="2" fontId="11" fillId="7" borderId="5" xfId="0" applyNumberFormat="1" applyFont="1" applyFill="1" applyBorder="1" applyAlignment="1">
      <alignment horizontal="center" vertical="center"/>
    </xf>
    <xf numFmtId="1" fontId="10" fillId="7" borderId="5" xfId="0" applyNumberFormat="1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17" fontId="15" fillId="4" borderId="25" xfId="0" applyNumberFormat="1" applyFont="1" applyFill="1" applyBorder="1" applyAlignment="1">
      <alignment horizontal="center" vertical="center"/>
    </xf>
    <xf numFmtId="0" fontId="15" fillId="6" borderId="10" xfId="0" applyFont="1" applyFill="1" applyBorder="1" applyAlignment="1">
      <alignment horizontal="left" vertical="center" wrapText="1"/>
    </xf>
    <xf numFmtId="0" fontId="30" fillId="6" borderId="5" xfId="0" applyFont="1" applyFill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30" fillId="0" borderId="5" xfId="0" applyFont="1" applyBorder="1" applyAlignment="1">
      <alignment horizontal="center" vertical="center"/>
    </xf>
    <xf numFmtId="0" fontId="15" fillId="6" borderId="1" xfId="0" applyFont="1" applyFill="1" applyBorder="1" applyAlignment="1">
      <alignment horizontal="left" vertical="center" wrapText="1"/>
    </xf>
    <xf numFmtId="0" fontId="30" fillId="6" borderId="4" xfId="0" applyFont="1" applyFill="1" applyBorder="1" applyAlignment="1">
      <alignment horizontal="center" vertical="center"/>
    </xf>
    <xf numFmtId="164" fontId="18" fillId="5" borderId="23" xfId="0" applyNumberFormat="1" applyFont="1" applyFill="1" applyBorder="1" applyAlignment="1">
      <alignment horizontal="center" vertical="center"/>
    </xf>
    <xf numFmtId="164" fontId="18" fillId="5" borderId="22" xfId="0" applyNumberFormat="1" applyFont="1" applyFill="1" applyBorder="1" applyAlignment="1">
      <alignment horizontal="center" vertical="center"/>
    </xf>
    <xf numFmtId="164" fontId="18" fillId="5" borderId="15" xfId="0" applyNumberFormat="1" applyFont="1" applyFill="1" applyBorder="1" applyAlignment="1">
      <alignment horizontal="center" vertical="center"/>
    </xf>
    <xf numFmtId="164" fontId="18" fillId="5" borderId="4" xfId="0" applyNumberFormat="1" applyFont="1" applyFill="1" applyBorder="1" applyAlignment="1">
      <alignment horizontal="center" vertical="center"/>
    </xf>
    <xf numFmtId="0" fontId="16" fillId="5" borderId="5" xfId="0" applyFont="1" applyFill="1" applyBorder="1" applyAlignment="1">
      <alignment horizontal="center" vertical="center"/>
    </xf>
    <xf numFmtId="0" fontId="17" fillId="5" borderId="5" xfId="0" applyFont="1" applyFill="1" applyBorder="1" applyAlignment="1">
      <alignment horizontal="center" vertical="center"/>
    </xf>
    <xf numFmtId="0" fontId="18" fillId="5" borderId="5" xfId="0" applyFont="1" applyFill="1" applyBorder="1" applyAlignment="1">
      <alignment horizontal="center" vertical="center"/>
    </xf>
    <xf numFmtId="0" fontId="19" fillId="5" borderId="5" xfId="0" applyFont="1" applyFill="1" applyBorder="1" applyAlignment="1">
      <alignment horizontal="center" vertical="center"/>
    </xf>
    <xf numFmtId="0" fontId="20" fillId="5" borderId="5" xfId="0" applyFont="1" applyFill="1" applyBorder="1" applyAlignment="1">
      <alignment horizontal="center" vertical="center"/>
    </xf>
    <xf numFmtId="2" fontId="20" fillId="5" borderId="5" xfId="0" applyNumberFormat="1" applyFont="1" applyFill="1" applyBorder="1" applyAlignment="1">
      <alignment horizontal="center" vertical="center"/>
    </xf>
    <xf numFmtId="0" fontId="16" fillId="7" borderId="4" xfId="0" applyFont="1" applyFill="1" applyBorder="1" applyAlignment="1">
      <alignment horizontal="center" vertical="center"/>
    </xf>
    <xf numFmtId="0" fontId="17" fillId="7" borderId="4" xfId="0" applyFont="1" applyFill="1" applyBorder="1" applyAlignment="1">
      <alignment horizontal="center" vertical="center"/>
    </xf>
    <xf numFmtId="0" fontId="19" fillId="7" borderId="5" xfId="0" applyFont="1" applyFill="1" applyBorder="1" applyAlignment="1">
      <alignment horizontal="center" vertical="center"/>
    </xf>
    <xf numFmtId="0" fontId="21" fillId="7" borderId="5" xfId="0" applyFont="1" applyFill="1" applyBorder="1" applyAlignment="1">
      <alignment horizontal="center" vertical="center"/>
    </xf>
    <xf numFmtId="2" fontId="20" fillId="7" borderId="5" xfId="0" applyNumberFormat="1" applyFont="1" applyFill="1" applyBorder="1" applyAlignment="1">
      <alignment horizontal="center" vertical="center"/>
    </xf>
    <xf numFmtId="0" fontId="32" fillId="7" borderId="7" xfId="0" applyFont="1" applyFill="1" applyBorder="1" applyAlignment="1">
      <alignment horizontal="center" vertical="center"/>
    </xf>
    <xf numFmtId="17" fontId="17" fillId="7" borderId="7" xfId="0" applyNumberFormat="1" applyFont="1" applyFill="1" applyBorder="1" applyAlignment="1">
      <alignment horizontal="center" vertical="center"/>
    </xf>
    <xf numFmtId="164" fontId="18" fillId="7" borderId="7" xfId="0" applyNumberFormat="1" applyFont="1" applyFill="1" applyBorder="1" applyAlignment="1">
      <alignment horizontal="center" vertical="center"/>
    </xf>
    <xf numFmtId="164" fontId="18" fillId="7" borderId="15" xfId="0" applyNumberFormat="1" applyFont="1" applyFill="1" applyBorder="1" applyAlignment="1">
      <alignment horizontal="center" vertical="center"/>
    </xf>
    <xf numFmtId="0" fontId="32" fillId="7" borderId="22" xfId="0" applyFont="1" applyFill="1" applyBorder="1" applyAlignment="1">
      <alignment horizontal="center" vertical="center"/>
    </xf>
    <xf numFmtId="17" fontId="17" fillId="7" borderId="22" xfId="0" applyNumberFormat="1" applyFont="1" applyFill="1" applyBorder="1" applyAlignment="1">
      <alignment horizontal="center" vertical="center"/>
    </xf>
    <xf numFmtId="164" fontId="18" fillId="7" borderId="22" xfId="0" applyNumberFormat="1" applyFont="1" applyFill="1" applyBorder="1" applyAlignment="1">
      <alignment horizontal="center" vertical="center"/>
    </xf>
    <xf numFmtId="0" fontId="16" fillId="7" borderId="30" xfId="0" applyFont="1" applyFill="1" applyBorder="1" applyAlignment="1">
      <alignment horizontal="center" vertical="center"/>
    </xf>
    <xf numFmtId="0" fontId="32" fillId="7" borderId="30" xfId="0" applyFont="1" applyFill="1" applyBorder="1" applyAlignment="1">
      <alignment horizontal="center" vertical="center"/>
    </xf>
    <xf numFmtId="0" fontId="17" fillId="7" borderId="30" xfId="0" applyFont="1" applyFill="1" applyBorder="1" applyAlignment="1">
      <alignment horizontal="center" vertical="center"/>
    </xf>
    <xf numFmtId="164" fontId="18" fillId="7" borderId="23" xfId="0" applyNumberFormat="1" applyFont="1" applyFill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12" fillId="7" borderId="15" xfId="0" applyFont="1" applyFill="1" applyBorder="1" applyAlignment="1">
      <alignment horizontal="center" vertical="center"/>
    </xf>
    <xf numFmtId="164" fontId="18" fillId="0" borderId="4" xfId="0" applyNumberFormat="1" applyFont="1" applyBorder="1" applyAlignment="1">
      <alignment horizontal="center" vertical="center"/>
    </xf>
    <xf numFmtId="164" fontId="18" fillId="0" borderId="22" xfId="0" applyNumberFormat="1" applyFont="1" applyBorder="1" applyAlignment="1">
      <alignment horizontal="center" vertical="center"/>
    </xf>
    <xf numFmtId="164" fontId="18" fillId="7" borderId="4" xfId="0" applyNumberFormat="1" applyFont="1" applyFill="1" applyBorder="1" applyAlignment="1">
      <alignment horizontal="center" vertical="center"/>
    </xf>
    <xf numFmtId="164" fontId="18" fillId="7" borderId="24" xfId="0" applyNumberFormat="1" applyFont="1" applyFill="1" applyBorder="1" applyAlignment="1">
      <alignment horizontal="center" vertical="center"/>
    </xf>
    <xf numFmtId="164" fontId="8" fillId="7" borderId="4" xfId="0" applyNumberFormat="1" applyFont="1" applyFill="1" applyBorder="1" applyAlignment="1">
      <alignment horizontal="center" vertical="center"/>
    </xf>
    <xf numFmtId="1" fontId="8" fillId="7" borderId="4" xfId="0" applyNumberFormat="1" applyFont="1" applyFill="1" applyBorder="1" applyAlignment="1">
      <alignment horizontal="center" vertical="center"/>
    </xf>
    <xf numFmtId="164" fontId="8" fillId="5" borderId="4" xfId="0" applyNumberFormat="1" applyFont="1" applyFill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5" borderId="4" xfId="0" applyFont="1" applyFill="1" applyBorder="1" applyAlignment="1">
      <alignment horizontal="center" vertical="center"/>
    </xf>
    <xf numFmtId="0" fontId="19" fillId="11" borderId="15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64" fontId="36" fillId="7" borderId="23" xfId="0" applyNumberFormat="1" applyFont="1" applyFill="1" applyBorder="1" applyAlignment="1">
      <alignment horizontal="center" vertical="center"/>
    </xf>
    <xf numFmtId="164" fontId="36" fillId="7" borderId="22" xfId="0" applyNumberFormat="1" applyFont="1" applyFill="1" applyBorder="1" applyAlignment="1">
      <alignment horizontal="center" vertical="center"/>
    </xf>
    <xf numFmtId="164" fontId="37" fillId="5" borderId="23" xfId="0" applyNumberFormat="1" applyFont="1" applyFill="1" applyBorder="1" applyAlignment="1">
      <alignment horizontal="center" vertical="center"/>
    </xf>
    <xf numFmtId="164" fontId="37" fillId="5" borderId="22" xfId="0" applyNumberFormat="1" applyFont="1" applyFill="1" applyBorder="1" applyAlignment="1">
      <alignment horizontal="center" vertical="center"/>
    </xf>
    <xf numFmtId="164" fontId="36" fillId="7" borderId="7" xfId="0" applyNumberFormat="1" applyFont="1" applyFill="1" applyBorder="1" applyAlignment="1">
      <alignment horizontal="center" vertical="center"/>
    </xf>
    <xf numFmtId="164" fontId="36" fillId="5" borderId="15" xfId="0" applyNumberFormat="1" applyFont="1" applyFill="1" applyBorder="1" applyAlignment="1">
      <alignment horizontal="center" vertical="center"/>
    </xf>
    <xf numFmtId="164" fontId="37" fillId="5" borderId="4" xfId="0" applyNumberFormat="1" applyFont="1" applyFill="1" applyBorder="1" applyAlignment="1">
      <alignment horizontal="center" vertical="center"/>
    </xf>
    <xf numFmtId="164" fontId="37" fillId="7" borderId="22" xfId="0" applyNumberFormat="1" applyFont="1" applyFill="1" applyBorder="1" applyAlignment="1">
      <alignment horizontal="center" vertical="center"/>
    </xf>
    <xf numFmtId="164" fontId="36" fillId="5" borderId="23" xfId="0" applyNumberFormat="1" applyFont="1" applyFill="1" applyBorder="1" applyAlignment="1">
      <alignment horizontal="center" vertical="center"/>
    </xf>
    <xf numFmtId="164" fontId="36" fillId="5" borderId="22" xfId="0" applyNumberFormat="1" applyFont="1" applyFill="1" applyBorder="1" applyAlignment="1">
      <alignment horizontal="center" vertical="center"/>
    </xf>
    <xf numFmtId="164" fontId="37" fillId="7" borderId="7" xfId="0" applyNumberFormat="1" applyFont="1" applyFill="1" applyBorder="1" applyAlignment="1">
      <alignment horizontal="center" vertical="center"/>
    </xf>
    <xf numFmtId="164" fontId="37" fillId="5" borderId="15" xfId="0" applyNumberFormat="1" applyFont="1" applyFill="1" applyBorder="1" applyAlignment="1">
      <alignment horizontal="center" vertical="center"/>
    </xf>
    <xf numFmtId="164" fontId="36" fillId="5" borderId="4" xfId="0" applyNumberFormat="1" applyFont="1" applyFill="1" applyBorder="1" applyAlignment="1">
      <alignment horizontal="center" vertical="center"/>
    </xf>
    <xf numFmtId="164" fontId="39" fillId="0" borderId="23" xfId="0" applyNumberFormat="1" applyFont="1" applyBorder="1" applyAlignment="1">
      <alignment horizontal="center" vertical="center"/>
    </xf>
    <xf numFmtId="164" fontId="39" fillId="0" borderId="22" xfId="0" applyNumberFormat="1" applyFont="1" applyBorder="1" applyAlignment="1">
      <alignment horizontal="center" vertical="center"/>
    </xf>
    <xf numFmtId="164" fontId="39" fillId="7" borderId="23" xfId="0" applyNumberFormat="1" applyFont="1" applyFill="1" applyBorder="1" applyAlignment="1">
      <alignment horizontal="center" vertical="center"/>
    </xf>
    <xf numFmtId="164" fontId="39" fillId="7" borderId="22" xfId="0" applyNumberFormat="1" applyFont="1" applyFill="1" applyBorder="1" applyAlignment="1">
      <alignment horizontal="center" vertical="center"/>
    </xf>
    <xf numFmtId="164" fontId="39" fillId="0" borderId="4" xfId="0" applyNumberFormat="1" applyFont="1" applyBorder="1" applyAlignment="1">
      <alignment horizontal="center" vertical="center"/>
    </xf>
    <xf numFmtId="164" fontId="36" fillId="0" borderId="4" xfId="0" applyNumberFormat="1" applyFont="1" applyBorder="1" applyAlignment="1">
      <alignment horizontal="center" vertical="center"/>
    </xf>
    <xf numFmtId="164" fontId="36" fillId="0" borderId="22" xfId="0" applyNumberFormat="1" applyFont="1" applyBorder="1" applyAlignment="1">
      <alignment horizontal="center" vertical="center"/>
    </xf>
    <xf numFmtId="164" fontId="36" fillId="7" borderId="24" xfId="0" applyNumberFormat="1" applyFont="1" applyFill="1" applyBorder="1" applyAlignment="1">
      <alignment horizontal="center" vertical="center"/>
    </xf>
    <xf numFmtId="164" fontId="36" fillId="7" borderId="15" xfId="0" applyNumberFormat="1" applyFont="1" applyFill="1" applyBorder="1" applyAlignment="1">
      <alignment horizontal="center" vertical="center"/>
    </xf>
    <xf numFmtId="164" fontId="36" fillId="7" borderId="4" xfId="0" applyNumberFormat="1" applyFont="1" applyFill="1" applyBorder="1" applyAlignment="1">
      <alignment horizontal="center" vertical="center"/>
    </xf>
    <xf numFmtId="2" fontId="38" fillId="0" borderId="4" xfId="0" applyNumberFormat="1" applyFont="1" applyBorder="1" applyAlignment="1">
      <alignment horizontal="center" vertical="center"/>
    </xf>
    <xf numFmtId="164" fontId="39" fillId="0" borderId="5" xfId="0" applyNumberFormat="1" applyFont="1" applyBorder="1" applyAlignment="1">
      <alignment horizontal="center" vertical="center"/>
    </xf>
    <xf numFmtId="2" fontId="38" fillId="0" borderId="22" xfId="0" applyNumberFormat="1" applyFont="1" applyBorder="1" applyAlignment="1">
      <alignment horizontal="center" vertical="center"/>
    </xf>
    <xf numFmtId="2" fontId="38" fillId="7" borderId="23" xfId="0" applyNumberFormat="1" applyFont="1" applyFill="1" applyBorder="1" applyAlignment="1">
      <alignment horizontal="center" vertical="center"/>
    </xf>
    <xf numFmtId="2" fontId="38" fillId="7" borderId="24" xfId="0" applyNumberFormat="1" applyFont="1" applyFill="1" applyBorder="1" applyAlignment="1">
      <alignment horizontal="center" vertical="center"/>
    </xf>
    <xf numFmtId="164" fontId="39" fillId="0" borderId="15" xfId="0" applyNumberFormat="1" applyFont="1" applyBorder="1" applyAlignment="1">
      <alignment horizontal="center" vertical="center"/>
    </xf>
    <xf numFmtId="2" fontId="38" fillId="5" borderId="23" xfId="0" applyNumberFormat="1" applyFont="1" applyFill="1" applyBorder="1" applyAlignment="1">
      <alignment horizontal="center" vertical="center"/>
    </xf>
    <xf numFmtId="2" fontId="38" fillId="5" borderId="22" xfId="0" applyNumberFormat="1" applyFont="1" applyFill="1" applyBorder="1" applyAlignment="1">
      <alignment horizontal="center" vertical="center"/>
    </xf>
    <xf numFmtId="2" fontId="38" fillId="7" borderId="15" xfId="0" applyNumberFormat="1" applyFont="1" applyFill="1" applyBorder="1" applyAlignment="1">
      <alignment horizontal="center" vertical="center"/>
    </xf>
    <xf numFmtId="2" fontId="38" fillId="7" borderId="4" xfId="0" applyNumberFormat="1" applyFont="1" applyFill="1" applyBorder="1" applyAlignment="1">
      <alignment horizontal="center" vertical="center"/>
    </xf>
    <xf numFmtId="0" fontId="35" fillId="3" borderId="5" xfId="0" applyFont="1" applyFill="1" applyBorder="1" applyAlignment="1">
      <alignment horizontal="center" vertical="center"/>
    </xf>
    <xf numFmtId="17" fontId="35" fillId="3" borderId="4" xfId="0" applyNumberFormat="1" applyFont="1" applyFill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" fontId="8" fillId="8" borderId="4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1" fillId="7" borderId="23" xfId="0" applyFont="1" applyFill="1" applyBorder="1" applyAlignment="1">
      <alignment horizontal="center" vertical="center"/>
    </xf>
    <xf numFmtId="0" fontId="21" fillId="7" borderId="22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164" fontId="19" fillId="5" borderId="23" xfId="0" applyNumberFormat="1" applyFont="1" applyFill="1" applyBorder="1" applyAlignment="1">
      <alignment horizontal="center" vertical="center"/>
    </xf>
    <xf numFmtId="164" fontId="19" fillId="7" borderId="23" xfId="0" applyNumberFormat="1" applyFont="1" applyFill="1" applyBorder="1" applyAlignment="1">
      <alignment horizontal="center" vertical="center"/>
    </xf>
    <xf numFmtId="164" fontId="19" fillId="7" borderId="15" xfId="0" applyNumberFormat="1" applyFont="1" applyFill="1" applyBorder="1" applyAlignment="1">
      <alignment horizontal="center" vertical="center"/>
    </xf>
    <xf numFmtId="164" fontId="19" fillId="7" borderId="4" xfId="0" applyNumberFormat="1" applyFont="1" applyFill="1" applyBorder="1" applyAlignment="1">
      <alignment horizontal="center" vertical="center"/>
    </xf>
    <xf numFmtId="164" fontId="19" fillId="7" borderId="24" xfId="0" applyNumberFormat="1" applyFont="1" applyFill="1" applyBorder="1" applyAlignment="1">
      <alignment horizontal="center" vertical="center"/>
    </xf>
    <xf numFmtId="164" fontId="19" fillId="0" borderId="4" xfId="0" applyNumberFormat="1" applyFont="1" applyBorder="1" applyAlignment="1">
      <alignment horizontal="center" vertical="center"/>
    </xf>
    <xf numFmtId="164" fontId="19" fillId="0" borderId="22" xfId="0" applyNumberFormat="1" applyFont="1" applyBorder="1" applyAlignment="1">
      <alignment horizontal="center" vertical="center"/>
    </xf>
    <xf numFmtId="164" fontId="19" fillId="5" borderId="22" xfId="0" applyNumberFormat="1" applyFont="1" applyFill="1" applyBorder="1" applyAlignment="1">
      <alignment horizontal="center" vertical="center"/>
    </xf>
    <xf numFmtId="164" fontId="40" fillId="7" borderId="22" xfId="0" applyNumberFormat="1" applyFont="1" applyFill="1" applyBorder="1" applyAlignment="1">
      <alignment horizontal="center" vertical="center"/>
    </xf>
    <xf numFmtId="164" fontId="40" fillId="0" borderId="23" xfId="0" applyNumberFormat="1" applyFont="1" applyBorder="1" applyAlignment="1">
      <alignment horizontal="center" vertical="center"/>
    </xf>
    <xf numFmtId="164" fontId="40" fillId="0" borderId="22" xfId="0" applyNumberFormat="1" applyFont="1" applyBorder="1" applyAlignment="1">
      <alignment horizontal="center" vertical="center"/>
    </xf>
    <xf numFmtId="164" fontId="40" fillId="7" borderId="23" xfId="0" applyNumberFormat="1" applyFont="1" applyFill="1" applyBorder="1" applyAlignment="1">
      <alignment horizontal="center" vertical="center"/>
    </xf>
    <xf numFmtId="164" fontId="40" fillId="5" borderId="4" xfId="0" applyNumberFormat="1" applyFont="1" applyFill="1" applyBorder="1" applyAlignment="1">
      <alignment horizontal="center" vertical="center"/>
    </xf>
    <xf numFmtId="164" fontId="40" fillId="7" borderId="4" xfId="0" applyNumberFormat="1" applyFont="1" applyFill="1" applyBorder="1" applyAlignment="1">
      <alignment horizontal="center" vertical="center"/>
    </xf>
    <xf numFmtId="2" fontId="11" fillId="5" borderId="1" xfId="0" applyNumberFormat="1" applyFont="1" applyFill="1" applyBorder="1" applyAlignment="1">
      <alignment horizontal="center" vertical="center"/>
    </xf>
    <xf numFmtId="164" fontId="9" fillId="7" borderId="4" xfId="0" applyNumberFormat="1" applyFont="1" applyFill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2" fontId="20" fillId="0" borderId="5" xfId="0" applyNumberFormat="1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2" fontId="20" fillId="0" borderId="15" xfId="0" applyNumberFormat="1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7" borderId="31" xfId="0" applyFont="1" applyFill="1" applyBorder="1" applyAlignment="1">
      <alignment horizontal="center" vertical="center"/>
    </xf>
    <xf numFmtId="164" fontId="40" fillId="5" borderId="23" xfId="0" applyNumberFormat="1" applyFont="1" applyFill="1" applyBorder="1" applyAlignment="1">
      <alignment horizontal="center" vertical="center"/>
    </xf>
    <xf numFmtId="164" fontId="39" fillId="7" borderId="4" xfId="0" applyNumberFormat="1" applyFont="1" applyFill="1" applyBorder="1" applyAlignment="1">
      <alignment horizontal="center" vertical="center"/>
    </xf>
    <xf numFmtId="164" fontId="39" fillId="0" borderId="23" xfId="0" applyNumberFormat="1" applyFont="1" applyFill="1" applyBorder="1" applyAlignment="1">
      <alignment horizontal="center" vertical="center"/>
    </xf>
    <xf numFmtId="164" fontId="39" fillId="0" borderId="4" xfId="0" applyNumberFormat="1" applyFont="1" applyFill="1" applyBorder="1" applyAlignment="1">
      <alignment horizontal="center" vertical="center"/>
    </xf>
    <xf numFmtId="164" fontId="39" fillId="0" borderId="22" xfId="0" applyNumberFormat="1" applyFont="1" applyFill="1" applyBorder="1" applyAlignment="1">
      <alignment horizontal="center" vertical="center"/>
    </xf>
    <xf numFmtId="0" fontId="20" fillId="5" borderId="26" xfId="0" applyFont="1" applyFill="1" applyBorder="1" applyAlignment="1">
      <alignment horizontal="center" vertical="center"/>
    </xf>
    <xf numFmtId="0" fontId="18" fillId="0" borderId="23" xfId="0" applyFont="1" applyFill="1" applyBorder="1" applyAlignment="1">
      <alignment horizontal="center" vertical="center"/>
    </xf>
    <xf numFmtId="0" fontId="20" fillId="0" borderId="23" xfId="0" applyFont="1" applyFill="1" applyBorder="1" applyAlignment="1">
      <alignment horizontal="center" vertical="center"/>
    </xf>
    <xf numFmtId="0" fontId="21" fillId="0" borderId="23" xfId="0" applyFont="1" applyFill="1" applyBorder="1" applyAlignment="1">
      <alignment horizontal="center" vertical="center"/>
    </xf>
    <xf numFmtId="2" fontId="20" fillId="0" borderId="30" xfId="0" applyNumberFormat="1" applyFont="1" applyFill="1" applyBorder="1" applyAlignment="1">
      <alignment horizontal="center" vertical="center"/>
    </xf>
    <xf numFmtId="0" fontId="18" fillId="0" borderId="24" xfId="0" applyFont="1" applyFill="1" applyBorder="1" applyAlignment="1">
      <alignment horizontal="center" vertical="center"/>
    </xf>
    <xf numFmtId="0" fontId="20" fillId="0" borderId="22" xfId="0" applyFont="1" applyFill="1" applyBorder="1" applyAlignment="1">
      <alignment horizontal="center" vertical="center"/>
    </xf>
    <xf numFmtId="0" fontId="21" fillId="0" borderId="22" xfId="0" applyFont="1" applyFill="1" applyBorder="1" applyAlignment="1">
      <alignment horizontal="center" vertical="center"/>
    </xf>
    <xf numFmtId="2" fontId="20" fillId="0" borderId="22" xfId="0" applyNumberFormat="1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/>
    </xf>
    <xf numFmtId="2" fontId="20" fillId="0" borderId="23" xfId="0" applyNumberFormat="1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2" fontId="20" fillId="0" borderId="4" xfId="0" applyNumberFormat="1" applyFont="1" applyFill="1" applyBorder="1" applyAlignment="1">
      <alignment horizontal="center" vertical="center"/>
    </xf>
    <xf numFmtId="164" fontId="40" fillId="0" borderId="4" xfId="0" applyNumberFormat="1" applyFont="1" applyBorder="1" applyAlignment="1">
      <alignment horizontal="center" vertical="center"/>
    </xf>
    <xf numFmtId="164" fontId="39" fillId="7" borderId="15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0" fillId="0" borderId="8" xfId="0" applyBorder="1" applyAlignment="1"/>
    <xf numFmtId="0" fontId="30" fillId="2" borderId="8" xfId="0" applyFont="1" applyFill="1" applyBorder="1" applyAlignment="1">
      <alignment horizontal="center"/>
    </xf>
    <xf numFmtId="0" fontId="30" fillId="2" borderId="0" xfId="0" applyFont="1" applyFill="1" applyAlignment="1">
      <alignment horizontal="center"/>
    </xf>
    <xf numFmtId="0" fontId="30" fillId="2" borderId="6" xfId="0" applyFont="1" applyFill="1" applyBorder="1" applyAlignment="1">
      <alignment horizontal="center"/>
    </xf>
    <xf numFmtId="0" fontId="25" fillId="2" borderId="8" xfId="0" applyFont="1" applyFill="1" applyBorder="1" applyAlignment="1">
      <alignment horizontal="center"/>
    </xf>
    <xf numFmtId="0" fontId="25" fillId="2" borderId="0" xfId="0" applyFont="1" applyFill="1" applyAlignment="1">
      <alignment horizontal="center"/>
    </xf>
    <xf numFmtId="0" fontId="25" fillId="2" borderId="6" xfId="0" applyFont="1" applyFill="1" applyBorder="1" applyAlignment="1">
      <alignment horizontal="center"/>
    </xf>
    <xf numFmtId="0" fontId="19" fillId="0" borderId="1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38" fillId="5" borderId="23" xfId="0" applyFont="1" applyFill="1" applyBorder="1" applyAlignment="1">
      <alignment horizontal="center" vertical="center"/>
    </xf>
    <xf numFmtId="0" fontId="38" fillId="5" borderId="5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0" fontId="2" fillId="5" borderId="22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36" fillId="5" borderId="23" xfId="0" applyNumberFormat="1" applyFont="1" applyFill="1" applyBorder="1" applyAlignment="1">
      <alignment horizontal="center" vertical="center"/>
    </xf>
    <xf numFmtId="164" fontId="36" fillId="5" borderId="22" xfId="0" applyNumberFormat="1" applyFont="1" applyFill="1" applyBorder="1" applyAlignment="1">
      <alignment horizontal="center" vertical="center"/>
    </xf>
    <xf numFmtId="164" fontId="37" fillId="5" borderId="23" xfId="0" applyNumberFormat="1" applyFont="1" applyFill="1" applyBorder="1" applyAlignment="1">
      <alignment horizontal="center" vertical="center"/>
    </xf>
    <xf numFmtId="164" fontId="37" fillId="5" borderId="22" xfId="0" applyNumberFormat="1" applyFont="1" applyFill="1" applyBorder="1" applyAlignment="1">
      <alignment horizontal="center" vertical="center"/>
    </xf>
    <xf numFmtId="164" fontId="18" fillId="5" borderId="23" xfId="0" applyNumberFormat="1" applyFont="1" applyFill="1" applyBorder="1" applyAlignment="1">
      <alignment horizontal="center" vertical="center"/>
    </xf>
    <xf numFmtId="164" fontId="18" fillId="5" borderId="22" xfId="0" applyNumberFormat="1" applyFont="1" applyFill="1" applyBorder="1" applyAlignment="1">
      <alignment horizontal="center" vertical="center"/>
    </xf>
    <xf numFmtId="164" fontId="18" fillId="0" borderId="23" xfId="0" applyNumberFormat="1" applyFont="1" applyFill="1" applyBorder="1" applyAlignment="1">
      <alignment horizontal="center" vertical="center"/>
    </xf>
    <xf numFmtId="164" fontId="18" fillId="0" borderId="22" xfId="0" applyNumberFormat="1" applyFont="1" applyFill="1" applyBorder="1" applyAlignment="1">
      <alignment horizontal="center" vertical="center"/>
    </xf>
    <xf numFmtId="164" fontId="9" fillId="0" borderId="31" xfId="0" applyNumberFormat="1" applyFont="1" applyFill="1" applyBorder="1" applyAlignment="1">
      <alignment horizontal="center" vertical="center"/>
    </xf>
    <xf numFmtId="164" fontId="37" fillId="0" borderId="4" xfId="0" applyNumberFormat="1" applyFont="1" applyBorder="1" applyAlignment="1">
      <alignment horizontal="center" vertical="center"/>
    </xf>
    <xf numFmtId="164" fontId="37" fillId="0" borderId="22" xfId="0" applyNumberFormat="1" applyFont="1" applyBorder="1" applyAlignment="1">
      <alignment horizontal="center" vertical="center"/>
    </xf>
    <xf numFmtId="164" fontId="36" fillId="0" borderId="4" xfId="0" applyNumberFormat="1" applyFont="1" applyBorder="1" applyAlignment="1">
      <alignment horizontal="center" vertical="center"/>
    </xf>
    <xf numFmtId="164" fontId="36" fillId="0" borderId="22" xfId="0" applyNumberFormat="1" applyFont="1" applyBorder="1" applyAlignment="1">
      <alignment horizontal="center" vertical="center"/>
    </xf>
    <xf numFmtId="164" fontId="18" fillId="0" borderId="4" xfId="0" applyNumberFormat="1" applyFont="1" applyBorder="1" applyAlignment="1">
      <alignment horizontal="center" vertical="center"/>
    </xf>
    <xf numFmtId="164" fontId="18" fillId="0" borderId="22" xfId="0" applyNumberFormat="1" applyFont="1" applyBorder="1" applyAlignment="1">
      <alignment horizontal="center" vertical="center"/>
    </xf>
    <xf numFmtId="164" fontId="18" fillId="0" borderId="5" xfId="0" applyNumberFormat="1" applyFont="1" applyBorder="1" applyAlignment="1">
      <alignment horizontal="center" vertical="center"/>
    </xf>
    <xf numFmtId="164" fontId="18" fillId="0" borderId="24" xfId="0" applyNumberFormat="1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164" fontId="9" fillId="0" borderId="22" xfId="0" applyNumberFormat="1" applyFont="1" applyBorder="1" applyAlignment="1">
      <alignment horizontal="center" vertical="center"/>
    </xf>
    <xf numFmtId="0" fontId="19" fillId="5" borderId="15" xfId="0" applyFont="1" applyFill="1" applyBorder="1" applyAlignment="1">
      <alignment horizontal="center" vertical="center"/>
    </xf>
    <xf numFmtId="0" fontId="19" fillId="5" borderId="5" xfId="0" applyFont="1" applyFill="1" applyBorder="1" applyAlignment="1">
      <alignment horizontal="center" vertical="center"/>
    </xf>
    <xf numFmtId="0" fontId="18" fillId="5" borderId="15" xfId="0" applyFont="1" applyFill="1" applyBorder="1" applyAlignment="1">
      <alignment horizontal="center" vertical="center"/>
    </xf>
    <xf numFmtId="0" fontId="18" fillId="5" borderId="5" xfId="0" applyFont="1" applyFill="1" applyBorder="1" applyAlignment="1">
      <alignment horizontal="center" vertical="center"/>
    </xf>
    <xf numFmtId="164" fontId="36" fillId="7" borderId="4" xfId="0" applyNumberFormat="1" applyFont="1" applyFill="1" applyBorder="1" applyAlignment="1">
      <alignment horizontal="center" vertical="center"/>
    </xf>
    <xf numFmtId="164" fontId="36" fillId="7" borderId="22" xfId="0" applyNumberFormat="1" applyFont="1" applyFill="1" applyBorder="1" applyAlignment="1">
      <alignment horizontal="center" vertical="center"/>
    </xf>
    <xf numFmtId="164" fontId="19" fillId="7" borderId="4" xfId="0" applyNumberFormat="1" applyFont="1" applyFill="1" applyBorder="1" applyAlignment="1">
      <alignment horizontal="center" vertical="center"/>
    </xf>
    <xf numFmtId="164" fontId="18" fillId="7" borderId="5" xfId="0" applyNumberFormat="1" applyFont="1" applyFill="1" applyBorder="1" applyAlignment="1">
      <alignment horizontal="center" vertical="center"/>
    </xf>
    <xf numFmtId="164" fontId="9" fillId="7" borderId="4" xfId="0" applyNumberFormat="1" applyFont="1" applyFill="1" applyBorder="1" applyAlignment="1">
      <alignment horizontal="center" vertical="center"/>
    </xf>
    <xf numFmtId="164" fontId="9" fillId="7" borderId="22" xfId="0" applyNumberFormat="1" applyFont="1" applyFill="1" applyBorder="1" applyAlignment="1">
      <alignment horizontal="center" vertical="center"/>
    </xf>
    <xf numFmtId="164" fontId="41" fillId="7" borderId="4" xfId="0" applyNumberFormat="1" applyFont="1" applyFill="1" applyBorder="1" applyAlignment="1">
      <alignment horizontal="center" vertical="center"/>
    </xf>
    <xf numFmtId="164" fontId="41" fillId="7" borderId="22" xfId="0" applyNumberFormat="1" applyFont="1" applyFill="1" applyBorder="1" applyAlignment="1">
      <alignment horizontal="center" vertical="center"/>
    </xf>
    <xf numFmtId="164" fontId="18" fillId="7" borderId="4" xfId="0" applyNumberFormat="1" applyFont="1" applyFill="1" applyBorder="1" applyAlignment="1">
      <alignment horizontal="center" vertical="center"/>
    </xf>
    <xf numFmtId="164" fontId="18" fillId="7" borderId="22" xfId="0" applyNumberFormat="1" applyFont="1" applyFill="1" applyBorder="1" applyAlignment="1">
      <alignment horizontal="center" vertical="center"/>
    </xf>
    <xf numFmtId="164" fontId="9" fillId="7" borderId="31" xfId="0" applyNumberFormat="1" applyFont="1" applyFill="1" applyBorder="1" applyAlignment="1">
      <alignment horizontal="center" vertical="center"/>
    </xf>
    <xf numFmtId="2" fontId="38" fillId="7" borderId="4" xfId="0" applyNumberFormat="1" applyFont="1" applyFill="1" applyBorder="1" applyAlignment="1">
      <alignment horizontal="center" vertical="center"/>
    </xf>
    <xf numFmtId="2" fontId="38" fillId="7" borderId="22" xfId="0" applyNumberFormat="1" applyFont="1" applyFill="1" applyBorder="1" applyAlignment="1">
      <alignment horizontal="center" vertical="center"/>
    </xf>
    <xf numFmtId="2" fontId="40" fillId="7" borderId="15" xfId="0" applyNumberFormat="1" applyFont="1" applyFill="1" applyBorder="1" applyAlignment="1">
      <alignment horizontal="center" vertical="center"/>
    </xf>
    <xf numFmtId="2" fontId="40" fillId="7" borderId="4" xfId="0" applyNumberFormat="1" applyFont="1" applyFill="1" applyBorder="1" applyAlignment="1">
      <alignment horizontal="center" vertical="center"/>
    </xf>
    <xf numFmtId="164" fontId="41" fillId="0" borderId="4" xfId="0" applyNumberFormat="1" applyFont="1" applyBorder="1" applyAlignment="1">
      <alignment horizontal="center" vertical="center"/>
    </xf>
    <xf numFmtId="164" fontId="41" fillId="0" borderId="22" xfId="0" applyNumberFormat="1" applyFont="1" applyBorder="1" applyAlignment="1">
      <alignment horizontal="center" vertical="center"/>
    </xf>
    <xf numFmtId="2" fontId="40" fillId="0" borderId="4" xfId="0" applyNumberFormat="1" applyFont="1" applyBorder="1" applyAlignment="1">
      <alignment horizontal="center" vertical="center"/>
    </xf>
    <xf numFmtId="2" fontId="40" fillId="0" borderId="22" xfId="0" applyNumberFormat="1" applyFont="1" applyBorder="1" applyAlignment="1">
      <alignment horizontal="center" vertical="center"/>
    </xf>
    <xf numFmtId="17" fontId="1" fillId="4" borderId="20" xfId="0" applyNumberFormat="1" applyFont="1" applyFill="1" applyBorder="1" applyAlignment="1">
      <alignment horizontal="center" vertical="center"/>
    </xf>
    <xf numFmtId="17" fontId="1" fillId="4" borderId="21" xfId="0" applyNumberFormat="1" applyFont="1" applyFill="1" applyBorder="1" applyAlignment="1">
      <alignment horizontal="center" vertical="center"/>
    </xf>
    <xf numFmtId="2" fontId="38" fillId="0" borderId="15" xfId="0" applyNumberFormat="1" applyFont="1" applyFill="1" applyBorder="1" applyAlignment="1">
      <alignment horizontal="center" vertical="center"/>
    </xf>
    <xf numFmtId="2" fontId="38" fillId="0" borderId="4" xfId="0" applyNumberFormat="1" applyFont="1" applyFill="1" applyBorder="1" applyAlignment="1">
      <alignment horizontal="center" vertical="center"/>
    </xf>
    <xf numFmtId="2" fontId="40" fillId="7" borderId="22" xfId="0" applyNumberFormat="1" applyFont="1" applyFill="1" applyBorder="1" applyAlignment="1">
      <alignment horizontal="center" vertical="center"/>
    </xf>
    <xf numFmtId="0" fontId="5" fillId="7" borderId="15" xfId="0" applyFont="1" applyFill="1" applyBorder="1" applyAlignment="1">
      <alignment horizontal="center" vertical="center"/>
    </xf>
    <xf numFmtId="0" fontId="5" fillId="7" borderId="22" xfId="0" applyFont="1" applyFill="1" applyBorder="1" applyAlignment="1">
      <alignment horizontal="center" vertical="center"/>
    </xf>
    <xf numFmtId="0" fontId="21" fillId="7" borderId="31" xfId="0" applyFont="1" applyFill="1" applyBorder="1" applyAlignment="1">
      <alignment horizontal="center" vertical="center"/>
    </xf>
    <xf numFmtId="2" fontId="38" fillId="7" borderId="15" xfId="0" applyNumberFormat="1" applyFont="1" applyFill="1" applyBorder="1" applyAlignment="1">
      <alignment horizontal="center" vertical="center"/>
    </xf>
    <xf numFmtId="2" fontId="38" fillId="7" borderId="5" xfId="0" applyNumberFormat="1" applyFont="1" applyFill="1" applyBorder="1" applyAlignment="1">
      <alignment horizontal="center" vertical="center"/>
    </xf>
    <xf numFmtId="2" fontId="38" fillId="0" borderId="22" xfId="0" applyNumberFormat="1" applyFont="1" applyFill="1" applyBorder="1" applyAlignment="1">
      <alignment horizontal="center" vertical="center"/>
    </xf>
    <xf numFmtId="2" fontId="38" fillId="0" borderId="23" xfId="0" applyNumberFormat="1" applyFont="1" applyBorder="1" applyAlignment="1">
      <alignment horizontal="center" vertical="center"/>
    </xf>
    <xf numFmtId="2" fontId="38" fillId="0" borderId="22" xfId="0" applyNumberFormat="1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164" fontId="9" fillId="0" borderId="31" xfId="0" applyNumberFormat="1" applyFont="1" applyBorder="1" applyAlignment="1">
      <alignment horizontal="center" vertical="center"/>
    </xf>
    <xf numFmtId="164" fontId="41" fillId="0" borderId="23" xfId="0" applyNumberFormat="1" applyFont="1" applyFill="1" applyBorder="1" applyAlignment="1">
      <alignment horizontal="center" vertical="center"/>
    </xf>
    <xf numFmtId="164" fontId="41" fillId="0" borderId="22" xfId="0" applyNumberFormat="1" applyFont="1" applyFill="1" applyBorder="1" applyAlignment="1">
      <alignment horizontal="center" vertical="center"/>
    </xf>
    <xf numFmtId="0" fontId="21" fillId="0" borderId="31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164" fontId="36" fillId="7" borderId="15" xfId="0" applyNumberFormat="1" applyFont="1" applyFill="1" applyBorder="1" applyAlignment="1">
      <alignment horizontal="center" vertical="center"/>
    </xf>
    <xf numFmtId="164" fontId="19" fillId="7" borderId="15" xfId="0" applyNumberFormat="1" applyFont="1" applyFill="1" applyBorder="1" applyAlignment="1">
      <alignment horizontal="center" vertical="center"/>
    </xf>
    <xf numFmtId="164" fontId="18" fillId="7" borderId="15" xfId="0" applyNumberFormat="1" applyFont="1" applyFill="1" applyBorder="1" applyAlignment="1">
      <alignment horizontal="center" vertical="center"/>
    </xf>
    <xf numFmtId="164" fontId="19" fillId="0" borderId="4" xfId="0" applyNumberFormat="1" applyFont="1" applyBorder="1" applyAlignment="1">
      <alignment horizontal="center" vertical="center"/>
    </xf>
    <xf numFmtId="164" fontId="19" fillId="0" borderId="22" xfId="0" applyNumberFormat="1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7" fontId="1" fillId="4" borderId="19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7" fontId="15" fillId="4" borderId="19" xfId="0" applyNumberFormat="1" applyFont="1" applyFill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18" fillId="0" borderId="31" xfId="0" applyFont="1" applyFill="1" applyBorder="1" applyAlignment="1">
      <alignment horizontal="center" vertical="center"/>
    </xf>
    <xf numFmtId="0" fontId="18" fillId="0" borderId="23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21" fillId="0" borderId="23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18" fillId="7" borderId="15" xfId="0" applyFont="1" applyFill="1" applyBorder="1" applyAlignment="1">
      <alignment horizontal="center" vertical="center"/>
    </xf>
    <xf numFmtId="0" fontId="18" fillId="7" borderId="22" xfId="0" applyFont="1" applyFill="1" applyBorder="1" applyAlignment="1">
      <alignment horizontal="center" vertical="center"/>
    </xf>
    <xf numFmtId="0" fontId="18" fillId="7" borderId="31" xfId="0" applyFont="1" applyFill="1" applyBorder="1" applyAlignment="1">
      <alignment horizontal="center" vertical="center"/>
    </xf>
    <xf numFmtId="0" fontId="5" fillId="7" borderId="31" xfId="0" applyFont="1" applyFill="1" applyBorder="1" applyAlignment="1">
      <alignment horizontal="center" vertical="center"/>
    </xf>
    <xf numFmtId="0" fontId="18" fillId="5" borderId="23" xfId="0" applyFont="1" applyFill="1" applyBorder="1" applyAlignment="1">
      <alignment horizontal="center" vertical="center"/>
    </xf>
    <xf numFmtId="0" fontId="18" fillId="5" borderId="4" xfId="0" applyFont="1" applyFill="1" applyBorder="1" applyAlignment="1">
      <alignment horizontal="center" vertical="center"/>
    </xf>
    <xf numFmtId="0" fontId="19" fillId="5" borderId="23" xfId="0" applyFont="1" applyFill="1" applyBorder="1" applyAlignment="1">
      <alignment horizontal="center" vertical="center"/>
    </xf>
    <xf numFmtId="0" fontId="19" fillId="5" borderId="4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2" fontId="38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8" fillId="7" borderId="4" xfId="0" applyFont="1" applyFill="1" applyBorder="1" applyAlignment="1">
      <alignment horizontal="center" vertical="center"/>
    </xf>
    <xf numFmtId="0" fontId="18" fillId="7" borderId="5" xfId="0" applyFont="1" applyFill="1" applyBorder="1" applyAlignment="1">
      <alignment horizontal="center" vertical="center"/>
    </xf>
    <xf numFmtId="0" fontId="19" fillId="7" borderId="4" xfId="0" applyFont="1" applyFill="1" applyBorder="1" applyAlignment="1">
      <alignment horizontal="center" vertical="center"/>
    </xf>
    <xf numFmtId="0" fontId="19" fillId="7" borderId="5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8" fillId="5" borderId="22" xfId="0" applyFont="1" applyFill="1" applyBorder="1" applyAlignment="1">
      <alignment horizontal="center" vertical="center"/>
    </xf>
    <xf numFmtId="0" fontId="19" fillId="7" borderId="15" xfId="0" applyFont="1" applyFill="1" applyBorder="1" applyAlignment="1">
      <alignment horizontal="center" vertical="center"/>
    </xf>
    <xf numFmtId="0" fontId="19" fillId="7" borderId="22" xfId="0" applyFont="1" applyFill="1" applyBorder="1" applyAlignment="1">
      <alignment horizontal="center" vertical="center"/>
    </xf>
    <xf numFmtId="164" fontId="37" fillId="7" borderId="23" xfId="0" applyNumberFormat="1" applyFont="1" applyFill="1" applyBorder="1" applyAlignment="1">
      <alignment horizontal="center" vertical="center"/>
    </xf>
    <xf numFmtId="164" fontId="37" fillId="7" borderId="22" xfId="0" applyNumberFormat="1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/>
    </xf>
    <xf numFmtId="0" fontId="4" fillId="3" borderId="28" xfId="0" applyFont="1" applyFill="1" applyBorder="1" applyAlignment="1">
      <alignment horizontal="center"/>
    </xf>
    <xf numFmtId="0" fontId="4" fillId="3" borderId="29" xfId="0" applyFont="1" applyFill="1" applyBorder="1" applyAlignment="1">
      <alignment horizontal="center"/>
    </xf>
    <xf numFmtId="17" fontId="1" fillId="4" borderId="19" xfId="0" applyNumberFormat="1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21" fillId="7" borderId="22" xfId="0" applyFont="1" applyFill="1" applyBorder="1" applyAlignment="1">
      <alignment horizontal="center" vertical="center"/>
    </xf>
    <xf numFmtId="2" fontId="38" fillId="7" borderId="23" xfId="0" applyNumberFormat="1" applyFont="1" applyFill="1" applyBorder="1" applyAlignment="1">
      <alignment horizontal="center" vertical="center"/>
    </xf>
    <xf numFmtId="164" fontId="36" fillId="5" borderId="15" xfId="0" applyNumberFormat="1" applyFont="1" applyFill="1" applyBorder="1" applyAlignment="1">
      <alignment horizontal="center" vertical="center"/>
    </xf>
    <xf numFmtId="164" fontId="36" fillId="5" borderId="4" xfId="0" applyNumberFormat="1" applyFont="1" applyFill="1" applyBorder="1" applyAlignment="1">
      <alignment horizontal="center" vertical="center"/>
    </xf>
    <xf numFmtId="164" fontId="37" fillId="5" borderId="15" xfId="0" applyNumberFormat="1" applyFont="1" applyFill="1" applyBorder="1" applyAlignment="1">
      <alignment horizontal="center" vertical="center"/>
    </xf>
    <xf numFmtId="164" fontId="37" fillId="5" borderId="4" xfId="0" applyNumberFormat="1" applyFont="1" applyFill="1" applyBorder="1" applyAlignment="1">
      <alignment horizontal="center" vertical="center"/>
    </xf>
    <xf numFmtId="164" fontId="18" fillId="5" borderId="4" xfId="0" applyNumberFormat="1" applyFont="1" applyFill="1" applyBorder="1" applyAlignment="1">
      <alignment horizontal="center" vertical="center"/>
    </xf>
    <xf numFmtId="164" fontId="18" fillId="0" borderId="4" xfId="0" applyNumberFormat="1" applyFont="1" applyFill="1" applyBorder="1" applyAlignment="1">
      <alignment horizontal="center" vertical="center"/>
    </xf>
    <xf numFmtId="164" fontId="9" fillId="0" borderId="23" xfId="0" applyNumberFormat="1" applyFont="1" applyFill="1" applyBorder="1" applyAlignment="1">
      <alignment horizontal="center" vertical="center"/>
    </xf>
    <xf numFmtId="164" fontId="9" fillId="5" borderId="31" xfId="0" applyNumberFormat="1" applyFont="1" applyFill="1" applyBorder="1" applyAlignment="1">
      <alignment horizontal="center" vertical="center"/>
    </xf>
    <xf numFmtId="164" fontId="9" fillId="5" borderId="23" xfId="0" applyNumberFormat="1" applyFont="1" applyFill="1" applyBorder="1" applyAlignment="1">
      <alignment horizontal="center" vertical="center"/>
    </xf>
    <xf numFmtId="164" fontId="41" fillId="0" borderId="4" xfId="0" applyNumberFormat="1" applyFont="1" applyFill="1" applyBorder="1" applyAlignment="1">
      <alignment horizontal="center" vertical="center"/>
    </xf>
    <xf numFmtId="0" fontId="18" fillId="7" borderId="23" xfId="0" applyFont="1" applyFill="1" applyBorder="1" applyAlignment="1">
      <alignment horizontal="center" vertical="center"/>
    </xf>
    <xf numFmtId="0" fontId="19" fillId="7" borderId="23" xfId="0" applyFont="1" applyFill="1" applyBorder="1" applyAlignment="1">
      <alignment horizontal="center" vertical="center"/>
    </xf>
    <xf numFmtId="0" fontId="5" fillId="7" borderId="23" xfId="0" applyFont="1" applyFill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0" fillId="0" borderId="0" xfId="0"/>
    <xf numFmtId="0" fontId="4" fillId="3" borderId="8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38" fillId="5" borderId="15" xfId="0" applyFont="1" applyFill="1" applyBorder="1" applyAlignment="1">
      <alignment horizontal="center" vertical="center"/>
    </xf>
    <xf numFmtId="164" fontId="37" fillId="7" borderId="15" xfId="0" applyNumberFormat="1" applyFont="1" applyFill="1" applyBorder="1" applyAlignment="1">
      <alignment horizontal="center" vertical="center"/>
    </xf>
    <xf numFmtId="164" fontId="18" fillId="7" borderId="23" xfId="0" applyNumberFormat="1" applyFont="1" applyFill="1" applyBorder="1" applyAlignment="1">
      <alignment horizontal="center" vertical="center"/>
    </xf>
    <xf numFmtId="164" fontId="41" fillId="7" borderId="23" xfId="0" applyNumberFormat="1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/>
    </xf>
    <xf numFmtId="0" fontId="0" fillId="0" borderId="28" xfId="0" applyBorder="1"/>
    <xf numFmtId="0" fontId="0" fillId="0" borderId="29" xfId="0" applyBorder="1"/>
    <xf numFmtId="0" fontId="19" fillId="0" borderId="2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2" fontId="38" fillId="5" borderId="23" xfId="0" applyNumberFormat="1" applyFont="1" applyFill="1" applyBorder="1" applyAlignment="1">
      <alignment horizontal="center" vertical="center"/>
    </xf>
    <xf numFmtId="2" fontId="38" fillId="5" borderId="4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164" fontId="19" fillId="7" borderId="5" xfId="0" applyNumberFormat="1" applyFont="1" applyFill="1" applyBorder="1" applyAlignment="1">
      <alignment horizontal="center" vertical="center"/>
    </xf>
    <xf numFmtId="164" fontId="19" fillId="7" borderId="2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276"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strike val="0"/>
        <outline val="0"/>
        <shadow val="0"/>
        <u val="none"/>
        <vertAlign val="baseline"/>
        <sz val="11"/>
        <color rgb="FF0070C0"/>
        <name val="Calibri"/>
        <scheme val="minor"/>
      </font>
    </dxf>
    <dxf>
      <font>
        <strike val="0"/>
        <outline val="0"/>
        <shadow val="0"/>
        <u val="none"/>
        <vertAlign val="baseline"/>
        <color rgb="FFFF0000"/>
        <name val="Calibri"/>
        <scheme val="minor"/>
      </font>
    </dxf>
    <dxf>
      <font>
        <strike val="0"/>
        <outline val="0"/>
        <shadow val="0"/>
        <u val="none"/>
        <vertAlign val="baseline"/>
        <color rgb="FFFF0000"/>
        <name val="Calibri"/>
        <scheme val="minor"/>
      </font>
    </dxf>
    <dxf>
      <font>
        <strike val="0"/>
        <outline val="0"/>
        <shadow val="0"/>
        <u val="none"/>
        <vertAlign val="baseline"/>
        <color rgb="FFFF0000"/>
        <name val="Calibri"/>
        <scheme val="minor"/>
      </font>
    </dxf>
    <dxf>
      <font>
        <color rgb="FF006100"/>
      </font>
      <fill>
        <patternFill>
          <bgColor rgb="FFC6EFCE"/>
        </patternFill>
      </fill>
    </dxf>
    <dxf>
      <font>
        <strike val="0"/>
        <outline val="0"/>
        <shadow val="0"/>
        <u val="none"/>
        <vertAlign val="baseline"/>
        <sz val="11"/>
        <color rgb="FF0070C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</dxf>
    <dxf>
      <font>
        <strike val="0"/>
        <outline val="0"/>
        <shadow val="0"/>
        <u val="none"/>
        <vertAlign val="baseline"/>
        <color rgb="FFFF0000"/>
        <name val="Calibri"/>
        <scheme val="minor"/>
      </font>
    </dxf>
    <dxf>
      <font>
        <strike val="0"/>
        <outline val="0"/>
        <shadow val="0"/>
        <u val="none"/>
        <vertAlign val="baseline"/>
        <color rgb="FFFF0000"/>
        <name val="Calibri"/>
        <scheme val="minor"/>
      </font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FF0000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rgb="FFFF0000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22" formatCode="mmm/yy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rgb="FF006100"/>
      </font>
      <fill>
        <patternFill>
          <bgColor rgb="FFC6EFCE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rgb="FFFF000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rgb="FFFF0000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rgb="FF000000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22" formatCode="mmm/yy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rgb="FFFF000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rgb="FFFF0000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rgb="FF000000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22" formatCode="mmm/yy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rgb="FFFF000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rgb="FFFF0000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rgb="FF000000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22" formatCode="mmm/yy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color rgb="FFFF0000"/>
        <name val="Calibri"/>
        <scheme val="minor"/>
      </font>
      <border outline="0">
        <left style="thin">
          <color indexed="64"/>
        </left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border outline="0">
        <left style="thin">
          <color indexed="64"/>
        </left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border outline="0">
        <right style="thin">
          <color indexed="64"/>
        </right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4" tint="0.3999450666829432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70C0"/>
        <name val="Calibri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FF0000"/>
        <name val="Calibri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64" formatCode="0.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4" tint="0.3999450666829432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70C0"/>
        <name val="Calibri"/>
        <scheme val="minor"/>
      </font>
      <numFmt numFmtId="164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64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64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64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64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64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64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64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64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FF0000"/>
        <name val="Calibri"/>
        <scheme val="minor"/>
      </font>
      <numFmt numFmtId="164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rgb="FF00B050"/>
        <name val="Calibri"/>
        <scheme val="minor"/>
      </font>
      <fill>
        <patternFill patternType="none">
          <fgColor indexed="64"/>
          <bgColor auto="1"/>
        </patternFill>
      </fill>
      <border outline="0">
        <left style="thin">
          <color indexed="64"/>
        </left>
        <right style="thin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4" tint="0.3999450666829432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70C0"/>
        <name val="Calibri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64" formatCode="0.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FF0000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4" tint="0.3999450666829432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70C0"/>
        <name val="Calibri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64" formatCode="0.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FF0000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4" tint="0.3999450666829432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70C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strike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FF0000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4" tint="0.3999450666829432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70C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FF0000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4" tint="0.3999450666829432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70C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FF0000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4" tint="0.3999450666829432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70C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FF0000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4" tint="0.3999450666829432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70C0"/>
        <name val="Calibri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FF0000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4" tint="0.3999450666829432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70C0"/>
        <name val="Calibri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FF0000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4" tint="0.3999450666829432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70C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FF0000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4" tint="0.3999450666829432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70C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FF0000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auto="1"/>
        </top>
        <bottom style="thin">
          <color auto="1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4" tint="0.399945066682943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5" displayName="Tableau5" ref="B3:O24" totalsRowShown="0" headerRowDxfId="274" tableBorderDxfId="273">
  <autoFilter ref="B3:O24" xr:uid="{00000000-0009-0000-0100-000001000000}"/>
  <sortState ref="B4:O24">
    <sortCondition descending="1" ref="M3:M24"/>
  </sortState>
  <tableColumns count="14">
    <tableColumn id="1" xr3:uid="{00000000-0010-0000-0000-000001000000}" name="NOM Prénom" dataDxfId="272"/>
    <tableColumn id="2" xr3:uid="{00000000-0010-0000-0000-000002000000}" name="Club" dataDxfId="271"/>
    <tableColumn id="3" xr3:uid="{00000000-0010-0000-0000-000003000000}" name="Catég." dataDxfId="270"/>
    <tableColumn id="4" xr3:uid="{00000000-0010-0000-0000-000004000000}" name="Sep." dataDxfId="269"/>
    <tableColumn id="5" xr3:uid="{00000000-0010-0000-0000-000005000000}" name="Oct." dataDxfId="268"/>
    <tableColumn id="6" xr3:uid="{00000000-0010-0000-0000-000006000000}" name="Nov." dataDxfId="267"/>
    <tableColumn id="7" xr3:uid="{00000000-0010-0000-0000-000007000000}" name="Dec." dataDxfId="266"/>
    <tableColumn id="8" xr3:uid="{00000000-0010-0000-0000-000008000000}" name="Janv." dataDxfId="265"/>
    <tableColumn id="9" xr3:uid="{00000000-0010-0000-0000-000009000000}" name="Total tour_x000a_Prelimin." dataDxfId="264">
      <calculatedColumnFormula>(SUM(E4:I4)-MIN(E4:I4))</calculatedColumnFormula>
    </tableColumn>
    <tableColumn id="10" xr3:uid="{00000000-0010-0000-0000-00000A000000}" name="Finale_x000a_Fevr." dataDxfId="263"/>
    <tableColumn id="11" xr3:uid="{00000000-0010-0000-0000-00000B000000}" name="Finale _x000a_x2" dataDxfId="262">
      <calculatedColumnFormula>K4*2</calculatedColumnFormula>
    </tableColumn>
    <tableColumn id="12" xr3:uid="{00000000-0010-0000-0000-00000C000000}" name="TOTAL_x000a_GENERAL" dataDxfId="261">
      <calculatedColumnFormula>L4+J4</calculatedColumnFormula>
    </tableColumn>
    <tableColumn id="13" xr3:uid="{00000000-0010-0000-0000-00000D000000}" name="MOYENNE" dataDxfId="260">
      <calculatedColumnFormula>(Tableau5[[#This Row],[Total tour
Prelimin.]]+Tableau5[[#This Row],[Finale
Fevr.]])/4</calculatedColumnFormula>
    </tableColumn>
    <tableColumn id="14" xr3:uid="{00000000-0010-0000-0000-00000E000000}" name="POURCENTAGE" dataDxfId="259">
      <calculatedColumnFormula>Tableau5[[#This Row],[MOYENNE]]/6</calculatedColumnFormula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leau14" displayName="Tableau14" ref="B110:O116" totalsRowShown="0" headerRowDxfId="118" headerRowBorderDxfId="117" tableBorderDxfId="116" totalsRowBorderDxfId="115">
  <autoFilter ref="B110:O116" xr:uid="{00000000-0009-0000-0100-00000A000000}"/>
  <sortState ref="B111:O116">
    <sortCondition descending="1" ref="M110:M116"/>
  </sortState>
  <tableColumns count="14">
    <tableColumn id="1" xr3:uid="{00000000-0010-0000-0900-000001000000}" name="NOM Prénom" dataDxfId="114"/>
    <tableColumn id="2" xr3:uid="{00000000-0010-0000-0900-000002000000}" name="Club" dataDxfId="113"/>
    <tableColumn id="3" xr3:uid="{00000000-0010-0000-0900-000003000000}" name="Catég." dataDxfId="112"/>
    <tableColumn id="4" xr3:uid="{00000000-0010-0000-0900-000004000000}" name="Sep." dataDxfId="111"/>
    <tableColumn id="5" xr3:uid="{00000000-0010-0000-0900-000005000000}" name="Oct." dataDxfId="110"/>
    <tableColumn id="6" xr3:uid="{00000000-0010-0000-0900-000006000000}" name="Nov." dataDxfId="109"/>
    <tableColumn id="7" xr3:uid="{00000000-0010-0000-0900-000007000000}" name="Dec." dataDxfId="108"/>
    <tableColumn id="8" xr3:uid="{00000000-0010-0000-0900-000008000000}" name="Janv." dataDxfId="107"/>
    <tableColumn id="9" xr3:uid="{00000000-0010-0000-0900-000009000000}" name="Total tour_x000a_Prelimin." dataDxfId="106">
      <calculatedColumnFormula>(SUM(E111:I111)-MIN(E111:I111))</calculatedColumnFormula>
    </tableColumn>
    <tableColumn id="10" xr3:uid="{00000000-0010-0000-0900-00000A000000}" name="Finale_x000a_Fevr." dataDxfId="105"/>
    <tableColumn id="11" xr3:uid="{00000000-0010-0000-0900-00000B000000}" name="Finale _x000a_x2" dataDxfId="104">
      <calculatedColumnFormula>K111*2</calculatedColumnFormula>
    </tableColumn>
    <tableColumn id="12" xr3:uid="{00000000-0010-0000-0900-00000C000000}" name="TOTAL_x000a_GENERAL" dataDxfId="103">
      <calculatedColumnFormula>J111+L111</calculatedColumnFormula>
    </tableColumn>
    <tableColumn id="13" xr3:uid="{00000000-0010-0000-0900-00000D000000}" name="MOYENNE" dataDxfId="102">
      <calculatedColumnFormula>(Tableau14[[#This Row],[Total tour
Prelimin.]]+Tableau14[[#This Row],[Finale
Fevr.]])/4</calculatedColumnFormula>
    </tableColumn>
    <tableColumn id="14" xr3:uid="{00000000-0010-0000-0900-00000E000000}" name="POURCENTAGE" dataDxfId="101">
      <calculatedColumnFormula>N111/3</calculatedColumnFormula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leau16" displayName="Tableau16" ref="B129:O139" totalsRowShown="0" headerRowDxfId="100" dataDxfId="98" headerRowBorderDxfId="99" tableBorderDxfId="97" totalsRowBorderDxfId="96">
  <autoFilter ref="B129:O139" xr:uid="{00000000-0009-0000-0100-00000B000000}"/>
  <sortState ref="B130:O139">
    <sortCondition descending="1" ref="M129:M139"/>
  </sortState>
  <tableColumns count="14">
    <tableColumn id="1" xr3:uid="{00000000-0010-0000-0A00-000001000000}" name="NOM Prénom" dataDxfId="95"/>
    <tableColumn id="2" xr3:uid="{00000000-0010-0000-0A00-000002000000}" name="Club" dataDxfId="94"/>
    <tableColumn id="3" xr3:uid="{00000000-0010-0000-0A00-000003000000}" name="Catég." dataDxfId="93"/>
    <tableColumn id="4" xr3:uid="{00000000-0010-0000-0A00-000004000000}" name="Sep." dataDxfId="92"/>
    <tableColumn id="5" xr3:uid="{00000000-0010-0000-0A00-000005000000}" name="Oct." dataDxfId="91"/>
    <tableColumn id="6" xr3:uid="{00000000-0010-0000-0A00-000006000000}" name="Nov." dataDxfId="90"/>
    <tableColumn id="7" xr3:uid="{00000000-0010-0000-0A00-000007000000}" name="Dec." dataDxfId="89"/>
    <tableColumn id="8" xr3:uid="{00000000-0010-0000-0A00-000008000000}" name="Janv." dataDxfId="88"/>
    <tableColumn id="9" xr3:uid="{00000000-0010-0000-0A00-000009000000}" name="Total tour_x000a_Prelimin." dataDxfId="87">
      <calculatedColumnFormula>(SUM(E130:I130)-MIN(E130:I130))</calculatedColumnFormula>
    </tableColumn>
    <tableColumn id="10" xr3:uid="{00000000-0010-0000-0A00-00000A000000}" name="Finale_x000a_Fevr." dataDxfId="86"/>
    <tableColumn id="11" xr3:uid="{00000000-0010-0000-0A00-00000B000000}" name="Finale _x000a_x2" dataDxfId="85">
      <calculatedColumnFormula>K130*2</calculatedColumnFormula>
    </tableColumn>
    <tableColumn id="12" xr3:uid="{00000000-0010-0000-0A00-00000C000000}" name="TOTAL_x000a_GENERAL" dataDxfId="84">
      <calculatedColumnFormula>J130+L130</calculatedColumnFormula>
    </tableColumn>
    <tableColumn id="13" xr3:uid="{00000000-0010-0000-0A00-00000D000000}" name="MOYENNE" dataDxfId="83">
      <calculatedColumnFormula>(Tableau16[[#This Row],[Total tour
Prelimin.]]+Tableau16[[#This Row],[Finale
Fevr.]])/4</calculatedColumnFormula>
    </tableColumn>
    <tableColumn id="14" xr3:uid="{00000000-0010-0000-0A00-00000E000000}" name="POURCENTAGE" dataDxfId="82">
      <calculatedColumnFormula>N130/3</calculatedColumnFormula>
    </tableColumn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leau1735" displayName="Tableau1735" ref="B119:O120" totalsRowShown="0" headerRowDxfId="81" headerRowBorderDxfId="80" tableBorderDxfId="79" totalsRowBorderDxfId="78">
  <autoFilter ref="B119:O120" xr:uid="{00000000-0009-0000-0100-00000C000000}"/>
  <sortState ref="B82:O83">
    <sortCondition descending="1" ref="M73"/>
  </sortState>
  <tableColumns count="14">
    <tableColumn id="1" xr3:uid="{00000000-0010-0000-0B00-000001000000}" name="NOM Prénom" dataDxfId="77"/>
    <tableColumn id="2" xr3:uid="{00000000-0010-0000-0B00-000002000000}" name="Club" dataDxfId="76"/>
    <tableColumn id="3" xr3:uid="{00000000-0010-0000-0B00-000003000000}" name="Catég." dataDxfId="75"/>
    <tableColumn id="4" xr3:uid="{00000000-0010-0000-0B00-000004000000}" name="Sep." dataDxfId="74"/>
    <tableColumn id="5" xr3:uid="{00000000-0010-0000-0B00-000005000000}" name="Oct." dataDxfId="73"/>
    <tableColumn id="6" xr3:uid="{00000000-0010-0000-0B00-000006000000}" name="Nov." dataDxfId="72"/>
    <tableColumn id="7" xr3:uid="{00000000-0010-0000-0B00-000007000000}" name="Dec." dataDxfId="71"/>
    <tableColumn id="8" xr3:uid="{00000000-0010-0000-0B00-000008000000}" name="Janv." dataDxfId="70"/>
    <tableColumn id="9" xr3:uid="{00000000-0010-0000-0B00-000009000000}" name="Total tour_x000a_Prelimin." dataDxfId="69">
      <calculatedColumnFormula>(SUM(E120:I120)-MIN(E120:I120))</calculatedColumnFormula>
    </tableColumn>
    <tableColumn id="10" xr3:uid="{00000000-0010-0000-0B00-00000A000000}" name="Finale_x000a_Fevr." dataDxfId="68"/>
    <tableColumn id="11" xr3:uid="{00000000-0010-0000-0B00-00000B000000}" name="Finale _x000a_x2" dataDxfId="67">
      <calculatedColumnFormula>K120*2</calculatedColumnFormula>
    </tableColumn>
    <tableColumn id="12" xr3:uid="{00000000-0010-0000-0B00-00000C000000}" name="TOTAL_x000a_GENERAL" dataDxfId="66">
      <calculatedColumnFormula>J120+L120</calculatedColumnFormula>
    </tableColumn>
    <tableColumn id="13" xr3:uid="{00000000-0010-0000-0B00-00000D000000}" name="MOYENNE" dataDxfId="65">
      <calculatedColumnFormula>(Tableau1735[[#This Row],[Total tour
Prelimin.]]+Tableau1735[[#This Row],[Finale
Fevr.]])/4</calculatedColumnFormula>
    </tableColumn>
    <tableColumn id="14" xr3:uid="{00000000-0010-0000-0B00-00000E000000}" name="POURCENTAGE" dataDxfId="64">
      <calculatedColumnFormula>N120/6</calculatedColumnFormula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Tableau15" displayName="Tableau15" ref="B123:O126" totalsRowShown="0" headerRowDxfId="63" tableBorderDxfId="62">
  <autoFilter ref="B123:O126" xr:uid="{00000000-0009-0000-0100-00000D000000}"/>
  <sortState ref="B124:O126">
    <sortCondition descending="1" ref="M123:M126"/>
  </sortState>
  <tableColumns count="14">
    <tableColumn id="1" xr3:uid="{00000000-0010-0000-0C00-000001000000}" name="NOM Prénom" dataDxfId="61"/>
    <tableColumn id="2" xr3:uid="{00000000-0010-0000-0C00-000002000000}" name="Club" dataDxfId="60"/>
    <tableColumn id="3" xr3:uid="{00000000-0010-0000-0C00-000003000000}" name="Catég." dataDxfId="59"/>
    <tableColumn id="4" xr3:uid="{00000000-0010-0000-0C00-000004000000}" name="Sep." dataDxfId="58"/>
    <tableColumn id="5" xr3:uid="{00000000-0010-0000-0C00-000005000000}" name="Oct." dataDxfId="57"/>
    <tableColumn id="6" xr3:uid="{00000000-0010-0000-0C00-000006000000}" name="Nov."/>
    <tableColumn id="7" xr3:uid="{00000000-0010-0000-0C00-000007000000}" name="Dec."/>
    <tableColumn id="8" xr3:uid="{00000000-0010-0000-0C00-000008000000}" name="Janv."/>
    <tableColumn id="9" xr3:uid="{00000000-0010-0000-0C00-000009000000}" name="Total tour_x000a_Prelimin.">
      <calculatedColumnFormula>(SUM(E124:I124)-MIN(E124:I124))</calculatedColumnFormula>
    </tableColumn>
    <tableColumn id="10" xr3:uid="{00000000-0010-0000-0C00-00000A000000}" name="Finale_x000a_Fevr."/>
    <tableColumn id="11" xr3:uid="{00000000-0010-0000-0C00-00000B000000}" name="Finale _x000a_x2">
      <calculatedColumnFormula>Tableau15[[#This Row],[Finale
Fevr.]]*2</calculatedColumnFormula>
    </tableColumn>
    <tableColumn id="12" xr3:uid="{00000000-0010-0000-0C00-00000C000000}" name="TOTAL_x000a_GENERAL">
      <calculatedColumnFormula>J124+L124</calculatedColumnFormula>
    </tableColumn>
    <tableColumn id="13" xr3:uid="{00000000-0010-0000-0C00-00000D000000}" name="MOYENNE">
      <calculatedColumnFormula>(Tableau15[[#This Row],[Total tour
Prelimin.]]+Tableau15[[#This Row],[Finale
Fevr.]])/4</calculatedColumnFormula>
    </tableColumn>
    <tableColumn id="14" xr3:uid="{00000000-0010-0000-0C00-00000E000000}" name="POURCENTAGE">
      <calculatedColumnFormula>N124/3</calculatedColumnFormula>
    </tableColumn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D000000}" name="Tableau119" displayName="Tableau119" ref="B73:C77" totalsRowShown="0" headerRowDxfId="56" dataDxfId="55" tableBorderDxfId="54">
  <autoFilter ref="B73:C77" xr:uid="{00000000-0009-0000-0100-000012000000}"/>
  <sortState ref="B74:C77">
    <sortCondition descending="1" ref="C46:C53"/>
  </sortState>
  <tableColumns count="2">
    <tableColumn id="1" xr3:uid="{00000000-0010-0000-0D00-000001000000}" name="Equipe" dataDxfId="53"/>
    <tableColumn id="2" xr3:uid="{00000000-0010-0000-0D00-000002000000}" name="TOTAL General:" dataDxfId="52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E000000}" name="Tableau120" displayName="Tableau120" ref="B80:C84" totalsRowShown="0" headerRowDxfId="51" dataDxfId="50" tableBorderDxfId="49">
  <autoFilter ref="B80:C84" xr:uid="{00000000-0009-0000-0100-000013000000}"/>
  <sortState ref="B81:C84">
    <sortCondition descending="1" ref="C46:C53"/>
  </sortState>
  <tableColumns count="2">
    <tableColumn id="1" xr3:uid="{00000000-0010-0000-0E00-000001000000}" name="Equipe" dataDxfId="48"/>
    <tableColumn id="2" xr3:uid="{00000000-0010-0000-0E00-000002000000}" name="TOTAL General:" dataDxfId="47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F000000}" name="Tableau121" displayName="Tableau121" ref="B87:C92" totalsRowShown="0" headerRowDxfId="46" dataDxfId="45" tableBorderDxfId="44">
  <autoFilter ref="B87:C92" xr:uid="{00000000-0009-0000-0100-000014000000}"/>
  <sortState ref="B88:C92">
    <sortCondition descending="1" ref="C46:C53"/>
  </sortState>
  <tableColumns count="2">
    <tableColumn id="1" xr3:uid="{00000000-0010-0000-0F00-000001000000}" name="Equipe" dataDxfId="43"/>
    <tableColumn id="2" xr3:uid="{00000000-0010-0000-0F00-000002000000}" name="TOTAL General:" dataDxfId="42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10000000}" name="Table15" displayName="Table15" ref="B2:K28" totalsRowShown="0" headerRowDxfId="28" headerRowBorderDxfId="27" tableBorderDxfId="26" totalsRowBorderDxfId="25">
  <autoFilter ref="B2:K28" xr:uid="{00000000-0009-0000-0100-00000F000000}"/>
  <tableColumns count="10">
    <tableColumn id="1" xr3:uid="{00000000-0010-0000-1000-000001000000}" name="NOM Prénom" dataDxfId="24"/>
    <tableColumn id="2" xr3:uid="{00000000-0010-0000-1000-000002000000}" name="Club" dataDxfId="23"/>
    <tableColumn id="3" xr3:uid="{00000000-0010-0000-1000-000003000000}" name="Catég." dataDxfId="22"/>
    <tableColumn id="4" xr3:uid="{00000000-0010-0000-1000-000004000000}" name="Sep." dataDxfId="21"/>
    <tableColumn id="5" xr3:uid="{00000000-0010-0000-1000-000005000000}" name="Oct." dataDxfId="20"/>
    <tableColumn id="6" xr3:uid="{00000000-0010-0000-1000-000006000000}" name="Nov." dataDxfId="19"/>
    <tableColumn id="7" xr3:uid="{00000000-0010-0000-1000-000007000000}" name="Dec." dataDxfId="18"/>
    <tableColumn id="8" xr3:uid="{00000000-0010-0000-1000-000008000000}" name="Janv." dataDxfId="17"/>
    <tableColumn id="9" xr3:uid="{00000000-0010-0000-1000-000009000000}" name="Finale_x000a_Fevr." dataDxfId="16"/>
    <tableColumn id="10" xr3:uid="{00000000-0010-0000-1000-00000A000000}" name="Progression" dataDxfId="15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11000000}" name="Table16" displayName="Table16" ref="B32:K58" totalsRowShown="0">
  <autoFilter ref="B32:K58" xr:uid="{00000000-0009-0000-0100-000010000000}"/>
  <sortState ref="B33:K58">
    <sortCondition descending="1" ref="K32:K58"/>
  </sortState>
  <tableColumns count="10">
    <tableColumn id="1" xr3:uid="{00000000-0010-0000-1100-000001000000}" name="NOM Prénom" dataDxfId="14"/>
    <tableColumn id="2" xr3:uid="{00000000-0010-0000-1100-000002000000}" name="Club" dataDxfId="13"/>
    <tableColumn id="3" xr3:uid="{00000000-0010-0000-1100-000003000000}" name="Catég." dataDxfId="12"/>
    <tableColumn id="4" xr3:uid="{00000000-0010-0000-1100-000004000000}" name="Sep."/>
    <tableColumn id="5" xr3:uid="{00000000-0010-0000-1100-000005000000}" name="Oct."/>
    <tableColumn id="6" xr3:uid="{00000000-0010-0000-1100-000006000000}" name="Nov."/>
    <tableColumn id="7" xr3:uid="{00000000-0010-0000-1100-000007000000}" name="Dec."/>
    <tableColumn id="8" xr3:uid="{00000000-0010-0000-1100-000008000000}" name="Janv."/>
    <tableColumn id="9" xr3:uid="{00000000-0010-0000-1100-000009000000}" name="Finale_x000a_Fevr."/>
    <tableColumn id="10" xr3:uid="{00000000-0010-0000-1100-00000A000000}" name="Progression" dataDxfId="11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2000000}" name="Table17" displayName="Table17" ref="B17:K27" totalsRowShown="0">
  <autoFilter ref="B17:K27" xr:uid="{00000000-0009-0000-0100-000011000000}"/>
  <sortState ref="B18:K27">
    <sortCondition descending="1" ref="K17:K27"/>
  </sortState>
  <tableColumns count="10">
    <tableColumn id="1" xr3:uid="{00000000-0010-0000-1200-000001000000}" name="NOM Prénom" dataDxfId="9"/>
    <tableColumn id="2" xr3:uid="{00000000-0010-0000-1200-000002000000}" name="Club" dataDxfId="8"/>
    <tableColumn id="3" xr3:uid="{00000000-0010-0000-1200-000003000000}" name="Catég." dataDxfId="7"/>
    <tableColumn id="4" xr3:uid="{00000000-0010-0000-1200-000004000000}" name="Sep."/>
    <tableColumn id="5" xr3:uid="{00000000-0010-0000-1200-000005000000}" name="Oct."/>
    <tableColumn id="6" xr3:uid="{00000000-0010-0000-1200-000006000000}" name="Nov."/>
    <tableColumn id="7" xr3:uid="{00000000-0010-0000-1200-000007000000}" name="Dec."/>
    <tableColumn id="8" xr3:uid="{00000000-0010-0000-1200-000008000000}" name="Janv."/>
    <tableColumn id="9" xr3:uid="{00000000-0010-0000-1200-000009000000}" name="Finale_x000a_Fevr."/>
    <tableColumn id="10" xr3:uid="{00000000-0010-0000-1200-00000A000000}" name="Progression" dataDxfId="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au6" displayName="Tableau6" ref="B27:O36" totalsRowShown="0" headerRowDxfId="258" tableBorderDxfId="257">
  <autoFilter ref="B27:O36" xr:uid="{00000000-0009-0000-0100-000002000000}"/>
  <sortState ref="B28:O36">
    <sortCondition descending="1" ref="M27:M36"/>
  </sortState>
  <tableColumns count="14">
    <tableColumn id="1" xr3:uid="{00000000-0010-0000-0100-000001000000}" name="NOM Prénom" dataDxfId="256"/>
    <tableColumn id="2" xr3:uid="{00000000-0010-0000-0100-000002000000}" name="Club" dataDxfId="255"/>
    <tableColumn id="3" xr3:uid="{00000000-0010-0000-0100-000003000000}" name="Catég." dataDxfId="254"/>
    <tableColumn id="4" xr3:uid="{00000000-0010-0000-0100-000004000000}" name="Sep." dataDxfId="253"/>
    <tableColumn id="5" xr3:uid="{00000000-0010-0000-0100-000005000000}" name="Oct." dataDxfId="252"/>
    <tableColumn id="6" xr3:uid="{00000000-0010-0000-0100-000006000000}" name="Nov." dataDxfId="251"/>
    <tableColumn id="7" xr3:uid="{00000000-0010-0000-0100-000007000000}" name="Dec." dataDxfId="250"/>
    <tableColumn id="8" xr3:uid="{00000000-0010-0000-0100-000008000000}" name="Janv." dataDxfId="249"/>
    <tableColumn id="9" xr3:uid="{00000000-0010-0000-0100-000009000000}" name="Total tour_x000a_Prelimin." dataDxfId="248">
      <calculatedColumnFormula>(SUM(E28:I28)-MIN(E28:I28))</calculatedColumnFormula>
    </tableColumn>
    <tableColumn id="10" xr3:uid="{00000000-0010-0000-0100-00000A000000}" name="Finale_x000a_Fevr." dataDxfId="247"/>
    <tableColumn id="11" xr3:uid="{00000000-0010-0000-0100-00000B000000}" name="Finale _x000a_x2" dataDxfId="246">
      <calculatedColumnFormula>K28*2</calculatedColumnFormula>
    </tableColumn>
    <tableColumn id="12" xr3:uid="{00000000-0010-0000-0100-00000C000000}" name="TOTAL_x000a_GENERAL" dataDxfId="245">
      <calculatedColumnFormula>Tableau6[[#This Row],[Total tour
Prelimin.]]+Tableau6[[#This Row],[Finale 
x2]]</calculatedColumnFormula>
    </tableColumn>
    <tableColumn id="13" xr3:uid="{00000000-0010-0000-0100-00000D000000}" name="MOYENNE" dataDxfId="244">
      <calculatedColumnFormula>(Tableau6[[#This Row],[Total tour
Prelimin.]]+Tableau6[[#This Row],[Finale
Fevr.]])/4</calculatedColumnFormula>
    </tableColumn>
    <tableColumn id="14" xr3:uid="{00000000-0010-0000-0100-00000E000000}" name="POURCENTAGE" dataDxfId="243">
      <calculatedColumnFormula>Tableau6[[#This Row],[MOYENNE]]/6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au7" displayName="Tableau7" ref="B39:O46" totalsRowShown="0" headerRowDxfId="242" tableBorderDxfId="241">
  <autoFilter ref="B39:O46" xr:uid="{00000000-0009-0000-0100-000003000000}"/>
  <sortState ref="B40:O46">
    <sortCondition descending="1" ref="M39:M46"/>
  </sortState>
  <tableColumns count="14">
    <tableColumn id="1" xr3:uid="{00000000-0010-0000-0200-000001000000}" name="NOM Prénom" dataDxfId="240"/>
    <tableColumn id="2" xr3:uid="{00000000-0010-0000-0200-000002000000}" name="Club" dataDxfId="239"/>
    <tableColumn id="3" xr3:uid="{00000000-0010-0000-0200-000003000000}" name="Catég." dataDxfId="238"/>
    <tableColumn id="4" xr3:uid="{00000000-0010-0000-0200-000004000000}" name="Sep." dataDxfId="237"/>
    <tableColumn id="5" xr3:uid="{00000000-0010-0000-0200-000005000000}" name="Oct." dataDxfId="236"/>
    <tableColumn id="6" xr3:uid="{00000000-0010-0000-0200-000006000000}" name="Nov." dataDxfId="235"/>
    <tableColumn id="7" xr3:uid="{00000000-0010-0000-0200-000007000000}" name="Dec." dataDxfId="234"/>
    <tableColumn id="8" xr3:uid="{00000000-0010-0000-0200-000008000000}" name="Janv." dataDxfId="233"/>
    <tableColumn id="9" xr3:uid="{00000000-0010-0000-0200-000009000000}" name="Total tour_x000a_Prelimin." dataDxfId="232">
      <calculatedColumnFormula>(SUM(E40:I40)-MIN(E40:I40))</calculatedColumnFormula>
    </tableColumn>
    <tableColumn id="10" xr3:uid="{00000000-0010-0000-0200-00000A000000}" name="Finale_x000a_Fevr." dataDxfId="231"/>
    <tableColumn id="11" xr3:uid="{00000000-0010-0000-0200-00000B000000}" name="Finale _x000a_x2" dataDxfId="230">
      <calculatedColumnFormula>K40*2</calculatedColumnFormula>
    </tableColumn>
    <tableColumn id="12" xr3:uid="{00000000-0010-0000-0200-00000C000000}" name="TOTAL_x000a_GENERAL" dataDxfId="229">
      <calculatedColumnFormula>J40+L40</calculatedColumnFormula>
    </tableColumn>
    <tableColumn id="13" xr3:uid="{00000000-0010-0000-0200-00000D000000}" name="MOYENNE" dataDxfId="228">
      <calculatedColumnFormula>(Tableau7[[#This Row],[Total tour
Prelimin.]]+Tableau7[[#This Row],[Finale
Fevr.]])/4</calculatedColumnFormula>
    </tableColumn>
    <tableColumn id="14" xr3:uid="{00000000-0010-0000-0200-00000E000000}" name="POURCENTAGE" dataDxfId="227">
      <calculatedColumnFormula>N40/6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au8" displayName="Tableau8" ref="B49:O53" totalsRowShown="0" headerRowDxfId="226" headerRowBorderDxfId="225" tableBorderDxfId="224" totalsRowBorderDxfId="223">
  <autoFilter ref="B49:O53" xr:uid="{00000000-0009-0000-0100-000004000000}"/>
  <sortState ref="B50:O53">
    <sortCondition descending="1" ref="M49:M53"/>
  </sortState>
  <tableColumns count="14">
    <tableColumn id="1" xr3:uid="{00000000-0010-0000-0300-000001000000}" name="NOM Prénom" dataDxfId="222"/>
    <tableColumn id="2" xr3:uid="{00000000-0010-0000-0300-000002000000}" name="Club" dataDxfId="221"/>
    <tableColumn id="3" xr3:uid="{00000000-0010-0000-0300-000003000000}" name="Catég." dataDxfId="220"/>
    <tableColumn id="4" xr3:uid="{00000000-0010-0000-0300-000004000000}" name="sept-21" dataDxfId="219"/>
    <tableColumn id="5" xr3:uid="{00000000-0010-0000-0300-000005000000}" name="oct-21" dataDxfId="218"/>
    <tableColumn id="6" xr3:uid="{00000000-0010-0000-0300-000006000000}" name="nov-21" dataDxfId="217"/>
    <tableColumn id="7" xr3:uid="{00000000-0010-0000-0300-000007000000}" name="déc-21" dataDxfId="216"/>
    <tableColumn id="8" xr3:uid="{00000000-0010-0000-0300-000008000000}" name="janv-22" dataDxfId="215"/>
    <tableColumn id="9" xr3:uid="{00000000-0010-0000-0300-000009000000}" name="Total tour_x000a_Prelimin." dataDxfId="214">
      <calculatedColumnFormula>(SUM(E50:I50)-MIN(E50:I50))</calculatedColumnFormula>
    </tableColumn>
    <tableColumn id="10" xr3:uid="{00000000-0010-0000-0300-00000A000000}" name="Finale_x000a_févr-22" dataDxfId="213"/>
    <tableColumn id="11" xr3:uid="{00000000-0010-0000-0300-00000B000000}" name="Finale _x000a_x2" dataDxfId="212">
      <calculatedColumnFormula>K50*2</calculatedColumnFormula>
    </tableColumn>
    <tableColumn id="12" xr3:uid="{00000000-0010-0000-0300-00000C000000}" name="TOTAL_x000a_GENERAL" dataDxfId="211">
      <calculatedColumnFormula>J50+L50</calculatedColumnFormula>
    </tableColumn>
    <tableColumn id="13" xr3:uid="{00000000-0010-0000-0300-00000D000000}" name="MOYENNE" dataDxfId="210">
      <calculatedColumnFormula>(Tableau8[[#This Row],[Total tour
Prelimin.]]+Tableau8[[#This Row],[Finale
févr-22]])/4</calculatedColumnFormula>
    </tableColumn>
    <tableColumn id="14" xr3:uid="{00000000-0010-0000-0300-00000E000000}" name="POURCENTAGE" dataDxfId="209">
      <calculatedColumnFormula>N50/6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au9" displayName="Tableau9" ref="B56:O65" totalsRowShown="0" headerRowDxfId="208" headerRowBorderDxfId="207" tableBorderDxfId="206" totalsRowBorderDxfId="205">
  <autoFilter ref="B56:O65" xr:uid="{00000000-0009-0000-0100-000005000000}"/>
  <sortState ref="B57:O65">
    <sortCondition descending="1" ref="M56:M65"/>
  </sortState>
  <tableColumns count="14">
    <tableColumn id="1" xr3:uid="{00000000-0010-0000-0400-000001000000}" name="NOM Prénom" dataDxfId="204"/>
    <tableColumn id="2" xr3:uid="{00000000-0010-0000-0400-000002000000}" name="Club" dataDxfId="203"/>
    <tableColumn id="3" xr3:uid="{00000000-0010-0000-0400-000003000000}" name="Catég." dataDxfId="202"/>
    <tableColumn id="4" xr3:uid="{00000000-0010-0000-0400-000004000000}" name="Sep." dataDxfId="201"/>
    <tableColumn id="5" xr3:uid="{00000000-0010-0000-0400-000005000000}" name="Oct." dataDxfId="200"/>
    <tableColumn id="6" xr3:uid="{00000000-0010-0000-0400-000006000000}" name="Nov." dataDxfId="199"/>
    <tableColumn id="7" xr3:uid="{00000000-0010-0000-0400-000007000000}" name="Dec." dataDxfId="198"/>
    <tableColumn id="8" xr3:uid="{00000000-0010-0000-0400-000008000000}" name="Janv." dataDxfId="197"/>
    <tableColumn id="9" xr3:uid="{00000000-0010-0000-0400-000009000000}" name="Total tour_x000a_Prelimin." dataDxfId="196">
      <calculatedColumnFormula>(SUM(E57:I57)-MIN(E57:I57))</calculatedColumnFormula>
    </tableColumn>
    <tableColumn id="10" xr3:uid="{00000000-0010-0000-0400-00000A000000}" name="Finale_x000a_Fevr." dataDxfId="195"/>
    <tableColumn id="11" xr3:uid="{00000000-0010-0000-0400-00000B000000}" name="Finale _x000a_x2" dataDxfId="194">
      <calculatedColumnFormula>K57*2</calculatedColumnFormula>
    </tableColumn>
    <tableColumn id="12" xr3:uid="{00000000-0010-0000-0400-00000C000000}" name="TOTAL_x000a_GENERAL" dataDxfId="193">
      <calculatedColumnFormula>J57+L57</calculatedColumnFormula>
    </tableColumn>
    <tableColumn id="13" xr3:uid="{00000000-0010-0000-0400-00000D000000}" name="MOYENNE" dataDxfId="192">
      <calculatedColumnFormula>(Tableau9[[#This Row],[Total tour
Prelimin.]]+Tableau9[[#This Row],[Finale
Fevr.]])/4</calculatedColumnFormula>
    </tableColumn>
    <tableColumn id="14" xr3:uid="{00000000-0010-0000-0400-00000E000000}" name="POURCENTAGE" dataDxfId="191">
      <calculatedColumnFormula>N57/4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au10" displayName="Tableau10" ref="B68:O76" totalsRowShown="0" headerRowDxfId="190" headerRowBorderDxfId="189" tableBorderDxfId="188" totalsRowBorderDxfId="187">
  <autoFilter ref="B68:O76" xr:uid="{00000000-0009-0000-0100-000006000000}"/>
  <sortState ref="B69:O76">
    <sortCondition descending="1" ref="M68:M76"/>
  </sortState>
  <tableColumns count="14">
    <tableColumn id="1" xr3:uid="{00000000-0010-0000-0500-000001000000}" name="NOM Prénom" dataDxfId="186"/>
    <tableColumn id="2" xr3:uid="{00000000-0010-0000-0500-000002000000}" name="Club" dataDxfId="185"/>
    <tableColumn id="3" xr3:uid="{00000000-0010-0000-0500-000003000000}" name="Catég." dataDxfId="184"/>
    <tableColumn id="4" xr3:uid="{00000000-0010-0000-0500-000004000000}" name="Sep." dataDxfId="183"/>
    <tableColumn id="5" xr3:uid="{00000000-0010-0000-0500-000005000000}" name="Oct." dataDxfId="182"/>
    <tableColumn id="6" xr3:uid="{00000000-0010-0000-0500-000006000000}" name="Nov." dataDxfId="181"/>
    <tableColumn id="7" xr3:uid="{00000000-0010-0000-0500-000007000000}" name="Dec." dataDxfId="180"/>
    <tableColumn id="8" xr3:uid="{00000000-0010-0000-0500-000008000000}" name="Janv." dataDxfId="179"/>
    <tableColumn id="9" xr3:uid="{00000000-0010-0000-0500-000009000000}" name="Total tour_x000a_Prelimin." dataDxfId="178">
      <calculatedColumnFormula>(SUM(E69:I69)-MIN(E69:I69))</calculatedColumnFormula>
    </tableColumn>
    <tableColumn id="10" xr3:uid="{00000000-0010-0000-0500-00000A000000}" name="Finale_x000a_Fevr." dataDxfId="177"/>
    <tableColumn id="11" xr3:uid="{00000000-0010-0000-0500-00000B000000}" name="Finale _x000a_x2" dataDxfId="176">
      <calculatedColumnFormula>K69*2</calculatedColumnFormula>
    </tableColumn>
    <tableColumn id="12" xr3:uid="{00000000-0010-0000-0500-00000C000000}" name="TOTAL_x000a_GENERAL" dataDxfId="175">
      <calculatedColumnFormula>J69+L69</calculatedColumnFormula>
    </tableColumn>
    <tableColumn id="13" xr3:uid="{00000000-0010-0000-0500-00000D000000}" name="MOYENNE" dataDxfId="174">
      <calculatedColumnFormula>(Tableau10[[#This Row],[Total tour
Prelimin.]]+Tableau10[[#This Row],[Finale
Fevr.]])/4</calculatedColumnFormula>
    </tableColumn>
    <tableColumn id="14" xr3:uid="{00000000-0010-0000-0500-00000E000000}" name="POURCENTAGE" dataDxfId="173">
      <calculatedColumnFormula>N69/8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au11" displayName="Tableau11" ref="B79:O90" totalsRowShown="0" headerRowDxfId="172" headerRowBorderDxfId="171" tableBorderDxfId="170" totalsRowBorderDxfId="169">
  <autoFilter ref="B79:O90" xr:uid="{00000000-0009-0000-0100-000007000000}"/>
  <sortState ref="B80:O90">
    <sortCondition descending="1" ref="M79:M90"/>
  </sortState>
  <tableColumns count="14">
    <tableColumn id="1" xr3:uid="{00000000-0010-0000-0600-000001000000}" name="NOM Prénom" dataDxfId="168"/>
    <tableColumn id="2" xr3:uid="{00000000-0010-0000-0600-000002000000}" name="Club" dataDxfId="167"/>
    <tableColumn id="3" xr3:uid="{00000000-0010-0000-0600-000003000000}" name="Catég." dataDxfId="166"/>
    <tableColumn id="4" xr3:uid="{00000000-0010-0000-0600-000004000000}" name="sept-21" dataDxfId="165"/>
    <tableColumn id="5" xr3:uid="{00000000-0010-0000-0600-000005000000}" name="oct-21" dataDxfId="164"/>
    <tableColumn id="6" xr3:uid="{00000000-0010-0000-0600-000006000000}" name="nov-21" dataDxfId="163"/>
    <tableColumn id="7" xr3:uid="{00000000-0010-0000-0600-000007000000}" name="déc-21" dataDxfId="162"/>
    <tableColumn id="8" xr3:uid="{00000000-0010-0000-0600-000008000000}" name="janv-22" dataDxfId="161"/>
    <tableColumn id="9" xr3:uid="{00000000-0010-0000-0600-000009000000}" name="Total tour_x000a_Prelimin." dataDxfId="160">
      <calculatedColumnFormula>(SUM(E80:I80)-MIN(E80:I80))</calculatedColumnFormula>
    </tableColumn>
    <tableColumn id="10" xr3:uid="{00000000-0010-0000-0600-00000A000000}" name="Finale_x000a_févr-22" dataDxfId="159"/>
    <tableColumn id="11" xr3:uid="{00000000-0010-0000-0600-00000B000000}" name="Finale _x000a_x2" dataDxfId="158">
      <calculatedColumnFormula>K80*2</calculatedColumnFormula>
    </tableColumn>
    <tableColumn id="12" xr3:uid="{00000000-0010-0000-0600-00000C000000}" name="TOTAL_x000a_GENERAL" dataDxfId="157">
      <calculatedColumnFormula>J80+L80</calculatedColumnFormula>
    </tableColumn>
    <tableColumn id="13" xr3:uid="{00000000-0010-0000-0600-00000D000000}" name="MOYENNE" dataDxfId="156">
      <calculatedColumnFormula>(Tableau11[[#This Row],[Total tour
Prelimin.]]+Tableau11[[#This Row],[Finale
févr-22]])/4</calculatedColumnFormula>
    </tableColumn>
    <tableColumn id="14" xr3:uid="{00000000-0010-0000-0600-00000E000000}" name="POURCENTAGE" dataDxfId="155">
      <calculatedColumnFormula>N80/3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au12" displayName="Tableau12" ref="B93:O97" totalsRowShown="0" headerRowDxfId="154" headerRowBorderDxfId="153" tableBorderDxfId="152" totalsRowBorderDxfId="151">
  <autoFilter ref="B93:O97" xr:uid="{00000000-0009-0000-0100-000008000000}"/>
  <sortState ref="B94:O97">
    <sortCondition descending="1" ref="M93:M97"/>
  </sortState>
  <tableColumns count="14">
    <tableColumn id="1" xr3:uid="{00000000-0010-0000-0700-000001000000}" name="NOM Prénom" dataDxfId="150"/>
    <tableColumn id="2" xr3:uid="{00000000-0010-0000-0700-000002000000}" name="Club" dataDxfId="149"/>
    <tableColumn id="3" xr3:uid="{00000000-0010-0000-0700-000003000000}" name="Catég." dataDxfId="148"/>
    <tableColumn id="4" xr3:uid="{00000000-0010-0000-0700-000004000000}" name="Sep." dataDxfId="147"/>
    <tableColumn id="5" xr3:uid="{00000000-0010-0000-0700-000005000000}" name="Oct." dataDxfId="146"/>
    <tableColumn id="6" xr3:uid="{00000000-0010-0000-0700-000006000000}" name="Nov." dataDxfId="145"/>
    <tableColumn id="7" xr3:uid="{00000000-0010-0000-0700-000007000000}" name="Dec." dataDxfId="144"/>
    <tableColumn id="8" xr3:uid="{00000000-0010-0000-0700-000008000000}" name="Janv." dataDxfId="143"/>
    <tableColumn id="9" xr3:uid="{00000000-0010-0000-0700-000009000000}" name="Total tour_x000a_Prelimin." dataDxfId="142">
      <calculatedColumnFormula>(SUM(E94:I94)-MIN(E94:I94))</calculatedColumnFormula>
    </tableColumn>
    <tableColumn id="10" xr3:uid="{00000000-0010-0000-0700-00000A000000}" name="Finale_x000a_Fevr." dataDxfId="141"/>
    <tableColumn id="11" xr3:uid="{00000000-0010-0000-0700-00000B000000}" name="Finale _x000a_x2" dataDxfId="140">
      <calculatedColumnFormula>K94*2</calculatedColumnFormula>
    </tableColumn>
    <tableColumn id="12" xr3:uid="{00000000-0010-0000-0700-00000C000000}" name="TOTAL_x000a_GENERAL" dataDxfId="139">
      <calculatedColumnFormula>J94+L94</calculatedColumnFormula>
    </tableColumn>
    <tableColumn id="13" xr3:uid="{00000000-0010-0000-0700-00000D000000}" name="MOYENNE" dataDxfId="138">
      <calculatedColumnFormula>(Tableau12[[#This Row],[Total tour
Prelimin.]]+Tableau12[[#This Row],[Finale
Fevr.]])/4</calculatedColumnFormula>
    </tableColumn>
    <tableColumn id="14" xr3:uid="{00000000-0010-0000-0700-00000E000000}" name="POURCENTAGE" dataDxfId="137">
      <calculatedColumnFormula>N94/3</calculatedColumnFormula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eau13" displayName="Tableau13" ref="B100:O107" totalsRowShown="0" headerRowDxfId="136" headerRowBorderDxfId="135" tableBorderDxfId="134" totalsRowBorderDxfId="133">
  <autoFilter ref="B100:O107" xr:uid="{00000000-0009-0000-0100-000009000000}"/>
  <sortState ref="B101:O107">
    <sortCondition descending="1" ref="M100:M107"/>
  </sortState>
  <tableColumns count="14">
    <tableColumn id="1" xr3:uid="{00000000-0010-0000-0800-000001000000}" name="NOM Prénom" dataDxfId="132"/>
    <tableColumn id="2" xr3:uid="{00000000-0010-0000-0800-000002000000}" name="Club" dataDxfId="131"/>
    <tableColumn id="3" xr3:uid="{00000000-0010-0000-0800-000003000000}" name="Catég." dataDxfId="130"/>
    <tableColumn id="4" xr3:uid="{00000000-0010-0000-0800-000004000000}" name="sept-21" dataDxfId="129"/>
    <tableColumn id="5" xr3:uid="{00000000-0010-0000-0800-000005000000}" name="oct-21" dataDxfId="128"/>
    <tableColumn id="6" xr3:uid="{00000000-0010-0000-0800-000006000000}" name="nov-21" dataDxfId="127"/>
    <tableColumn id="7" xr3:uid="{00000000-0010-0000-0800-000007000000}" name="déc-21" dataDxfId="126"/>
    <tableColumn id="8" xr3:uid="{00000000-0010-0000-0800-000008000000}" name="janv-22" dataDxfId="125"/>
    <tableColumn id="9" xr3:uid="{00000000-0010-0000-0800-000009000000}" name="Total tour_x000a_Prelimin." dataDxfId="124">
      <calculatedColumnFormula>(SUM(E101:I101)-MIN(E101:I101))</calculatedColumnFormula>
    </tableColumn>
    <tableColumn id="10" xr3:uid="{00000000-0010-0000-0800-00000A000000}" name="Finale_x000a_févr-22" dataDxfId="123"/>
    <tableColumn id="11" xr3:uid="{00000000-0010-0000-0800-00000B000000}" name="Finale _x000a_x2" dataDxfId="122">
      <calculatedColumnFormula>K101*2</calculatedColumnFormula>
    </tableColumn>
    <tableColumn id="12" xr3:uid="{00000000-0010-0000-0800-00000C000000}" name="TOTAL_x000a_GENERAL" dataDxfId="121">
      <calculatedColumnFormula>J101+L101</calculatedColumnFormula>
    </tableColumn>
    <tableColumn id="13" xr3:uid="{00000000-0010-0000-0800-00000D000000}" name="MOYENNE" dataDxfId="120">
      <calculatedColumnFormula>(Tableau13[[#This Row],[Total tour
Prelimin.]]+Tableau13[[#This Row],[Finale
févr-22]])/4</calculatedColumnFormula>
    </tableColumn>
    <tableColumn id="14" xr3:uid="{00000000-0010-0000-0800-00000E000000}" name="POURCENTAGE" dataDxfId="119">
      <calculatedColumnFormula>N101/3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1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.xml"/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140"/>
  <sheetViews>
    <sheetView zoomScale="85" zoomScaleNormal="85" workbookViewId="0">
      <selection activeCell="K106" sqref="K106"/>
    </sheetView>
  </sheetViews>
  <sheetFormatPr baseColWidth="10" defaultColWidth="11.42578125" defaultRowHeight="15" x14ac:dyDescent="0.25"/>
  <cols>
    <col min="1" max="1" width="4.42578125" style="19" bestFit="1" customWidth="1"/>
    <col min="2" max="2" width="19.28515625" style="189" bestFit="1" customWidth="1"/>
    <col min="3" max="3" width="21.5703125" style="189" bestFit="1" customWidth="1"/>
    <col min="4" max="4" width="11.28515625" style="189" bestFit="1" customWidth="1"/>
    <col min="5" max="5" width="12.28515625" style="1" bestFit="1" customWidth="1"/>
    <col min="6" max="6" width="11.28515625" style="1" bestFit="1" customWidth="1"/>
    <col min="7" max="7" width="11.7109375" style="1" bestFit="1" customWidth="1"/>
    <col min="8" max="8" width="11.5703125" style="1" bestFit="1" customWidth="1"/>
    <col min="9" max="9" width="12.28515625" style="1" bestFit="1" customWidth="1"/>
    <col min="10" max="10" width="14.42578125" style="1" bestFit="1" customWidth="1"/>
    <col min="11" max="11" width="12.5703125" style="1" bestFit="1" customWidth="1"/>
    <col min="12" max="12" width="11" style="21" bestFit="1" customWidth="1"/>
    <col min="13" max="13" width="13.7109375" style="1" bestFit="1" customWidth="1"/>
    <col min="14" max="14" width="14.7109375" style="1" bestFit="1" customWidth="1"/>
    <col min="15" max="15" width="18.7109375" style="1" bestFit="1" customWidth="1"/>
    <col min="16" max="16384" width="11.42578125" style="1"/>
  </cols>
  <sheetData>
    <row r="1" spans="1:15" ht="46.5" x14ac:dyDescent="0.7">
      <c r="A1" s="487" t="s">
        <v>213</v>
      </c>
      <c r="B1" s="488"/>
      <c r="C1" s="488"/>
      <c r="D1" s="488"/>
      <c r="E1" s="488"/>
      <c r="F1" s="488"/>
      <c r="G1" s="488"/>
      <c r="H1" s="488"/>
      <c r="I1" s="488"/>
      <c r="J1" s="488"/>
      <c r="K1" s="488"/>
      <c r="L1" s="488"/>
      <c r="M1" s="488"/>
      <c r="N1" s="488"/>
      <c r="O1" s="489"/>
    </row>
    <row r="2" spans="1:15" ht="30" customHeight="1" x14ac:dyDescent="0.4">
      <c r="A2" s="490" t="s">
        <v>0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91"/>
      <c r="O2" s="491"/>
    </row>
    <row r="3" spans="1:15" ht="27" customHeight="1" x14ac:dyDescent="0.25">
      <c r="A3" s="2" t="s">
        <v>1</v>
      </c>
      <c r="B3" s="220" t="s">
        <v>2</v>
      </c>
      <c r="C3" s="221" t="s">
        <v>3</v>
      </c>
      <c r="D3" s="221" t="s">
        <v>4</v>
      </c>
      <c r="E3" s="4" t="s">
        <v>69</v>
      </c>
      <c r="F3" s="4" t="s">
        <v>70</v>
      </c>
      <c r="G3" s="4" t="s">
        <v>71</v>
      </c>
      <c r="H3" s="4" t="s">
        <v>72</v>
      </c>
      <c r="I3" s="4" t="s">
        <v>73</v>
      </c>
      <c r="J3" s="5" t="s">
        <v>10</v>
      </c>
      <c r="K3" s="6" t="s">
        <v>74</v>
      </c>
      <c r="L3" s="6" t="s">
        <v>12</v>
      </c>
      <c r="M3" s="6" t="s">
        <v>13</v>
      </c>
      <c r="N3" s="3" t="s">
        <v>14</v>
      </c>
      <c r="O3" s="28" t="s">
        <v>15</v>
      </c>
    </row>
    <row r="4" spans="1:15" ht="25.15" customHeight="1" x14ac:dyDescent="0.25">
      <c r="A4" s="7">
        <v>1</v>
      </c>
      <c r="B4" s="8" t="s">
        <v>20</v>
      </c>
      <c r="C4" s="7" t="s">
        <v>21</v>
      </c>
      <c r="D4" s="9" t="s">
        <v>18</v>
      </c>
      <c r="E4" s="11">
        <v>543</v>
      </c>
      <c r="F4" s="10">
        <v>550</v>
      </c>
      <c r="G4" s="10">
        <v>554</v>
      </c>
      <c r="H4" s="10">
        <v>550</v>
      </c>
      <c r="I4" s="10">
        <v>547</v>
      </c>
      <c r="J4" s="12">
        <f t="shared" ref="J4:J24" si="0">(SUM(E4:I4)-MIN(E4:I4))</f>
        <v>2201</v>
      </c>
      <c r="K4" s="13"/>
      <c r="L4" s="12">
        <f t="shared" ref="L4:L24" si="1">K4*2</f>
        <v>0</v>
      </c>
      <c r="M4" s="12">
        <f t="shared" ref="M4:M24" si="2">L4+J4</f>
        <v>2201</v>
      </c>
      <c r="N4" s="14">
        <f>(Tableau5[[#This Row],[Total tour
Prelimin.]]+Tableau5[[#This Row],[Finale
Fevr.]])/4</f>
        <v>550.25</v>
      </c>
      <c r="O4" s="15">
        <f>Tableau5[[#This Row],[MOYENNE]]/6</f>
        <v>91.708333333333329</v>
      </c>
    </row>
    <row r="5" spans="1:15" ht="25.15" customHeight="1" x14ac:dyDescent="0.25">
      <c r="A5" s="7">
        <v>2</v>
      </c>
      <c r="B5" s="8" t="s">
        <v>19</v>
      </c>
      <c r="C5" s="7" t="s">
        <v>17</v>
      </c>
      <c r="D5" s="9" t="s">
        <v>18</v>
      </c>
      <c r="E5" s="10">
        <v>549</v>
      </c>
      <c r="F5" s="10">
        <v>551</v>
      </c>
      <c r="G5" s="10">
        <v>547</v>
      </c>
      <c r="H5" s="11">
        <v>545</v>
      </c>
      <c r="I5" s="10">
        <v>548</v>
      </c>
      <c r="J5" s="12">
        <f t="shared" si="0"/>
        <v>2195</v>
      </c>
      <c r="K5" s="13"/>
      <c r="L5" s="12">
        <f t="shared" si="1"/>
        <v>0</v>
      </c>
      <c r="M5" s="12">
        <f t="shared" si="2"/>
        <v>2195</v>
      </c>
      <c r="N5" s="14">
        <f>(Tableau5[[#This Row],[Total tour
Prelimin.]]+Tableau5[[#This Row],[Finale
Fevr.]])/4</f>
        <v>548.75</v>
      </c>
      <c r="O5" s="15">
        <f>Tableau5[[#This Row],[MOYENNE]]/6</f>
        <v>91.458333333333329</v>
      </c>
    </row>
    <row r="6" spans="1:15" ht="25.15" customHeight="1" x14ac:dyDescent="0.25">
      <c r="A6" s="7">
        <v>3</v>
      </c>
      <c r="B6" s="8" t="s">
        <v>22</v>
      </c>
      <c r="C6" s="7" t="s">
        <v>23</v>
      </c>
      <c r="D6" s="9" t="s">
        <v>18</v>
      </c>
      <c r="E6" s="11">
        <v>545</v>
      </c>
      <c r="F6" s="10">
        <v>546</v>
      </c>
      <c r="G6" s="10">
        <v>547</v>
      </c>
      <c r="H6" s="10">
        <v>547</v>
      </c>
      <c r="I6" s="10">
        <v>545</v>
      </c>
      <c r="J6" s="12">
        <f t="shared" si="0"/>
        <v>2185</v>
      </c>
      <c r="K6" s="13"/>
      <c r="L6" s="12">
        <f t="shared" si="1"/>
        <v>0</v>
      </c>
      <c r="M6" s="12">
        <f t="shared" si="2"/>
        <v>2185</v>
      </c>
      <c r="N6" s="14">
        <f>(Tableau5[[#This Row],[Total tour
Prelimin.]]+Tableau5[[#This Row],[Finale
Fevr.]])/4</f>
        <v>546.25</v>
      </c>
      <c r="O6" s="15">
        <f>Tableau5[[#This Row],[MOYENNE]]/6</f>
        <v>91.041666666666671</v>
      </c>
    </row>
    <row r="7" spans="1:15" ht="25.15" customHeight="1" x14ac:dyDescent="0.25">
      <c r="A7" s="7">
        <v>4</v>
      </c>
      <c r="B7" s="8" t="s">
        <v>26</v>
      </c>
      <c r="C7" s="7" t="s">
        <v>17</v>
      </c>
      <c r="D7" s="9" t="s">
        <v>18</v>
      </c>
      <c r="E7" s="10">
        <v>546</v>
      </c>
      <c r="F7" s="10">
        <v>544</v>
      </c>
      <c r="G7" s="10">
        <v>542</v>
      </c>
      <c r="H7" s="11">
        <v>541</v>
      </c>
      <c r="I7" s="10">
        <v>546</v>
      </c>
      <c r="J7" s="12">
        <f t="shared" si="0"/>
        <v>2178</v>
      </c>
      <c r="K7" s="13"/>
      <c r="L7" s="12">
        <f t="shared" si="1"/>
        <v>0</v>
      </c>
      <c r="M7" s="12">
        <f t="shared" si="2"/>
        <v>2178</v>
      </c>
      <c r="N7" s="14">
        <f>(Tableau5[[#This Row],[Total tour
Prelimin.]]+Tableau5[[#This Row],[Finale
Fevr.]])/4</f>
        <v>544.5</v>
      </c>
      <c r="O7" s="15">
        <f>Tableau5[[#This Row],[MOYENNE]]/6</f>
        <v>90.75</v>
      </c>
    </row>
    <row r="8" spans="1:15" ht="25.15" customHeight="1" x14ac:dyDescent="0.25">
      <c r="A8" s="7">
        <v>5</v>
      </c>
      <c r="B8" s="8" t="s">
        <v>25</v>
      </c>
      <c r="C8" s="7" t="s">
        <v>17</v>
      </c>
      <c r="D8" s="9" t="s">
        <v>18</v>
      </c>
      <c r="E8" s="10">
        <v>552</v>
      </c>
      <c r="F8" s="10">
        <v>538</v>
      </c>
      <c r="G8" s="11">
        <v>520</v>
      </c>
      <c r="H8" s="10">
        <v>545</v>
      </c>
      <c r="I8" s="10">
        <v>542</v>
      </c>
      <c r="J8" s="12">
        <f t="shared" si="0"/>
        <v>2177</v>
      </c>
      <c r="K8" s="13"/>
      <c r="L8" s="12">
        <f t="shared" si="1"/>
        <v>0</v>
      </c>
      <c r="M8" s="12">
        <f t="shared" si="2"/>
        <v>2177</v>
      </c>
      <c r="N8" s="14">
        <f>(Tableau5[[#This Row],[Total tour
Prelimin.]]+Tableau5[[#This Row],[Finale
Fevr.]])/4</f>
        <v>544.25</v>
      </c>
      <c r="O8" s="15">
        <f>Tableau5[[#This Row],[MOYENNE]]/6</f>
        <v>90.708333333333329</v>
      </c>
    </row>
    <row r="9" spans="1:15" ht="25.15" customHeight="1" x14ac:dyDescent="0.25">
      <c r="A9" s="7">
        <v>6</v>
      </c>
      <c r="B9" s="111" t="s">
        <v>28</v>
      </c>
      <c r="C9" s="266" t="s">
        <v>17</v>
      </c>
      <c r="D9" s="9" t="s">
        <v>18</v>
      </c>
      <c r="E9" s="10">
        <v>537</v>
      </c>
      <c r="F9" s="11">
        <v>521</v>
      </c>
      <c r="G9" s="10">
        <v>540</v>
      </c>
      <c r="H9" s="10">
        <v>544</v>
      </c>
      <c r="I9" s="10">
        <v>547</v>
      </c>
      <c r="J9" s="12">
        <f t="shared" si="0"/>
        <v>2168</v>
      </c>
      <c r="K9" s="13"/>
      <c r="L9" s="12">
        <f t="shared" si="1"/>
        <v>0</v>
      </c>
      <c r="M9" s="12">
        <f t="shared" si="2"/>
        <v>2168</v>
      </c>
      <c r="N9" s="14">
        <f>(Tableau5[[#This Row],[Total tour
Prelimin.]]+Tableau5[[#This Row],[Finale
Fevr.]])/4</f>
        <v>542</v>
      </c>
      <c r="O9" s="15">
        <f>Tableau5[[#This Row],[MOYENNE]]/6</f>
        <v>90.333333333333329</v>
      </c>
    </row>
    <row r="10" spans="1:15" ht="25.15" customHeight="1" x14ac:dyDescent="0.25">
      <c r="A10" s="7">
        <v>7</v>
      </c>
      <c r="B10" s="8" t="s">
        <v>85</v>
      </c>
      <c r="C10" s="7" t="s">
        <v>29</v>
      </c>
      <c r="D10" s="9" t="s">
        <v>18</v>
      </c>
      <c r="E10" s="11">
        <v>523</v>
      </c>
      <c r="F10" s="10">
        <v>541</v>
      </c>
      <c r="G10" s="10">
        <v>529</v>
      </c>
      <c r="H10" s="10">
        <v>535</v>
      </c>
      <c r="I10" s="10">
        <v>527</v>
      </c>
      <c r="J10" s="12">
        <f t="shared" si="0"/>
        <v>2132</v>
      </c>
      <c r="K10" s="13"/>
      <c r="L10" s="12">
        <f t="shared" si="1"/>
        <v>0</v>
      </c>
      <c r="M10" s="12">
        <f t="shared" si="2"/>
        <v>2132</v>
      </c>
      <c r="N10" s="14">
        <f>(Tableau5[[#This Row],[Total tour
Prelimin.]]+Tableau5[[#This Row],[Finale
Fevr.]])/4</f>
        <v>533</v>
      </c>
      <c r="O10" s="15">
        <f>Tableau5[[#This Row],[MOYENNE]]/6</f>
        <v>88.833333333333329</v>
      </c>
    </row>
    <row r="11" spans="1:15" ht="25.15" customHeight="1" x14ac:dyDescent="0.25">
      <c r="A11" s="7">
        <v>8</v>
      </c>
      <c r="B11" s="430" t="s">
        <v>82</v>
      </c>
      <c r="C11" s="7" t="s">
        <v>45</v>
      </c>
      <c r="D11" s="9" t="s">
        <v>18</v>
      </c>
      <c r="E11" s="11">
        <v>520</v>
      </c>
      <c r="F11" s="10">
        <v>532</v>
      </c>
      <c r="G11" s="10">
        <v>523</v>
      </c>
      <c r="H11" s="10">
        <v>532</v>
      </c>
      <c r="I11" s="10">
        <v>536</v>
      </c>
      <c r="J11" s="12">
        <f t="shared" si="0"/>
        <v>2123</v>
      </c>
      <c r="K11" s="13"/>
      <c r="L11" s="12">
        <f t="shared" si="1"/>
        <v>0</v>
      </c>
      <c r="M11" s="12">
        <f t="shared" si="2"/>
        <v>2123</v>
      </c>
      <c r="N11" s="14">
        <f>(Tableau5[[#This Row],[Total tour
Prelimin.]]+Tableau5[[#This Row],[Finale
Fevr.]])/4</f>
        <v>530.75</v>
      </c>
      <c r="O11" s="305">
        <f>Tableau5[[#This Row],[MOYENNE]]/6</f>
        <v>88.458333333333329</v>
      </c>
    </row>
    <row r="12" spans="1:15" ht="25.15" customHeight="1" x14ac:dyDescent="0.25">
      <c r="A12" s="7">
        <v>9</v>
      </c>
      <c r="B12" s="8" t="s">
        <v>190</v>
      </c>
      <c r="C12" s="7" t="s">
        <v>45</v>
      </c>
      <c r="D12" s="9" t="s">
        <v>18</v>
      </c>
      <c r="E12" s="10">
        <v>529</v>
      </c>
      <c r="F12" s="11">
        <v>511</v>
      </c>
      <c r="G12" s="10">
        <v>529</v>
      </c>
      <c r="H12" s="10">
        <v>520</v>
      </c>
      <c r="I12" s="10">
        <v>520</v>
      </c>
      <c r="J12" s="12">
        <f t="shared" si="0"/>
        <v>2098</v>
      </c>
      <c r="K12" s="13"/>
      <c r="L12" s="12">
        <f t="shared" si="1"/>
        <v>0</v>
      </c>
      <c r="M12" s="12">
        <f t="shared" si="2"/>
        <v>2098</v>
      </c>
      <c r="N12" s="14">
        <f>(Tableau5[[#This Row],[Total tour
Prelimin.]]+Tableau5[[#This Row],[Finale
Fevr.]])/4</f>
        <v>524.5</v>
      </c>
      <c r="O12" s="15">
        <f>Tableau5[[#This Row],[MOYENNE]]/6</f>
        <v>87.416666666666671</v>
      </c>
    </row>
    <row r="13" spans="1:15" ht="25.15" customHeight="1" x14ac:dyDescent="0.25">
      <c r="A13" s="7">
        <v>10</v>
      </c>
      <c r="B13" s="111" t="s">
        <v>191</v>
      </c>
      <c r="C13" s="7" t="s">
        <v>45</v>
      </c>
      <c r="D13" s="229" t="s">
        <v>32</v>
      </c>
      <c r="E13" s="11">
        <v>498</v>
      </c>
      <c r="F13" s="10">
        <v>536</v>
      </c>
      <c r="G13" s="10">
        <v>506</v>
      </c>
      <c r="H13" s="10">
        <v>519</v>
      </c>
      <c r="I13" s="10">
        <v>503</v>
      </c>
      <c r="J13" s="12">
        <f t="shared" si="0"/>
        <v>2064</v>
      </c>
      <c r="K13" s="13"/>
      <c r="L13" s="12">
        <f t="shared" si="1"/>
        <v>0</v>
      </c>
      <c r="M13" s="12">
        <f t="shared" si="2"/>
        <v>2064</v>
      </c>
      <c r="N13" s="14">
        <f>(Tableau5[[#This Row],[Total tour
Prelimin.]]+Tableau5[[#This Row],[Finale
Fevr.]])/4</f>
        <v>516</v>
      </c>
      <c r="O13" s="15">
        <f>Tableau5[[#This Row],[MOYENNE]]/6</f>
        <v>86</v>
      </c>
    </row>
    <row r="14" spans="1:15" ht="25.15" customHeight="1" x14ac:dyDescent="0.25">
      <c r="A14" s="7">
        <v>11</v>
      </c>
      <c r="B14" s="8" t="s">
        <v>27</v>
      </c>
      <c r="C14" s="7" t="s">
        <v>17</v>
      </c>
      <c r="D14" s="9" t="s">
        <v>18</v>
      </c>
      <c r="E14" s="10">
        <v>511</v>
      </c>
      <c r="F14" s="10">
        <v>518</v>
      </c>
      <c r="G14" s="10">
        <v>505</v>
      </c>
      <c r="H14" s="10">
        <v>520</v>
      </c>
      <c r="I14" s="11">
        <v>491</v>
      </c>
      <c r="J14" s="12">
        <f t="shared" si="0"/>
        <v>2054</v>
      </c>
      <c r="K14" s="13"/>
      <c r="L14" s="12">
        <f t="shared" si="1"/>
        <v>0</v>
      </c>
      <c r="M14" s="12">
        <f t="shared" si="2"/>
        <v>2054</v>
      </c>
      <c r="N14" s="14">
        <f>(Tableau5[[#This Row],[Total tour
Prelimin.]]+Tableau5[[#This Row],[Finale
Fevr.]])/4</f>
        <v>513.5</v>
      </c>
      <c r="O14" s="15">
        <f>Tableau5[[#This Row],[MOYENNE]]/6</f>
        <v>85.583333333333329</v>
      </c>
    </row>
    <row r="15" spans="1:15" s="60" customFormat="1" ht="25.15" customHeight="1" x14ac:dyDescent="0.25">
      <c r="A15" s="16">
        <v>12</v>
      </c>
      <c r="B15" s="30" t="s">
        <v>16</v>
      </c>
      <c r="C15" s="7" t="s">
        <v>17</v>
      </c>
      <c r="D15" s="9" t="s">
        <v>18</v>
      </c>
      <c r="E15" s="11">
        <v>0</v>
      </c>
      <c r="F15" s="10">
        <v>496</v>
      </c>
      <c r="G15" s="10">
        <v>494</v>
      </c>
      <c r="H15" s="10">
        <v>516</v>
      </c>
      <c r="I15" s="10">
        <v>524</v>
      </c>
      <c r="J15" s="12">
        <f t="shared" si="0"/>
        <v>2030</v>
      </c>
      <c r="K15" s="13"/>
      <c r="L15" s="12">
        <f t="shared" si="1"/>
        <v>0</v>
      </c>
      <c r="M15" s="12">
        <f t="shared" si="2"/>
        <v>2030</v>
      </c>
      <c r="N15" s="14">
        <f>(Tableau5[[#This Row],[Total tour
Prelimin.]]+Tableau5[[#This Row],[Finale
Fevr.]])/4</f>
        <v>507.5</v>
      </c>
      <c r="O15" s="31">
        <f>Tableau5[[#This Row],[MOYENNE]]/6</f>
        <v>84.583333333333329</v>
      </c>
    </row>
    <row r="16" spans="1:15" ht="25.15" customHeight="1" x14ac:dyDescent="0.25">
      <c r="A16" s="7">
        <v>13</v>
      </c>
      <c r="B16" s="8" t="s">
        <v>30</v>
      </c>
      <c r="C16" s="7" t="s">
        <v>23</v>
      </c>
      <c r="D16" s="9" t="s">
        <v>18</v>
      </c>
      <c r="E16" s="10">
        <v>508</v>
      </c>
      <c r="F16" s="11">
        <v>480</v>
      </c>
      <c r="G16" s="10">
        <v>501</v>
      </c>
      <c r="H16" s="10">
        <v>500</v>
      </c>
      <c r="I16" s="10">
        <v>508</v>
      </c>
      <c r="J16" s="12">
        <f t="shared" si="0"/>
        <v>2017</v>
      </c>
      <c r="K16" s="13"/>
      <c r="L16" s="12">
        <f t="shared" si="1"/>
        <v>0</v>
      </c>
      <c r="M16" s="12">
        <f t="shared" si="2"/>
        <v>2017</v>
      </c>
      <c r="N16" s="14">
        <f>(Tableau5[[#This Row],[Total tour
Prelimin.]]+Tableau5[[#This Row],[Finale
Fevr.]])/4</f>
        <v>504.25</v>
      </c>
      <c r="O16" s="15">
        <f>Tableau5[[#This Row],[MOYENNE]]/6</f>
        <v>84.041666666666671</v>
      </c>
    </row>
    <row r="17" spans="1:15" ht="25.15" customHeight="1" x14ac:dyDescent="0.25">
      <c r="A17" s="7">
        <v>14</v>
      </c>
      <c r="B17" s="162" t="s">
        <v>241</v>
      </c>
      <c r="C17" s="16" t="s">
        <v>23</v>
      </c>
      <c r="D17" s="17" t="s">
        <v>18</v>
      </c>
      <c r="E17" s="147">
        <v>514</v>
      </c>
      <c r="F17" s="10">
        <v>503</v>
      </c>
      <c r="G17" s="147">
        <v>496</v>
      </c>
      <c r="H17" s="147">
        <v>503</v>
      </c>
      <c r="I17" s="148">
        <v>0</v>
      </c>
      <c r="J17" s="161">
        <f t="shared" si="0"/>
        <v>2016</v>
      </c>
      <c r="K17" s="299"/>
      <c r="L17" s="161">
        <f t="shared" si="1"/>
        <v>0</v>
      </c>
      <c r="M17" s="161">
        <f t="shared" si="2"/>
        <v>2016</v>
      </c>
      <c r="N17" s="14">
        <f>(Tableau5[[#This Row],[Total tour
Prelimin.]]+Tableau5[[#This Row],[Finale
Fevr.]])/4</f>
        <v>504</v>
      </c>
      <c r="O17" s="448">
        <f>Tableau5[[#This Row],[MOYENNE]]/6</f>
        <v>84</v>
      </c>
    </row>
    <row r="18" spans="1:15" s="291" customFormat="1" ht="25.15" customHeight="1" x14ac:dyDescent="0.25">
      <c r="A18" s="7">
        <v>15</v>
      </c>
      <c r="B18" s="30" t="s">
        <v>31</v>
      </c>
      <c r="C18" s="266" t="s">
        <v>21</v>
      </c>
      <c r="D18" s="9" t="s">
        <v>18</v>
      </c>
      <c r="E18" s="10">
        <v>501</v>
      </c>
      <c r="F18" s="10">
        <v>505</v>
      </c>
      <c r="G18" s="10">
        <v>504</v>
      </c>
      <c r="H18" s="10">
        <v>502</v>
      </c>
      <c r="I18" s="11">
        <v>498</v>
      </c>
      <c r="J18" s="12">
        <f t="shared" si="0"/>
        <v>2012</v>
      </c>
      <c r="K18" s="13"/>
      <c r="L18" s="12">
        <f t="shared" si="1"/>
        <v>0</v>
      </c>
      <c r="M18" s="12">
        <f t="shared" si="2"/>
        <v>2012</v>
      </c>
      <c r="N18" s="14">
        <f>(Tableau5[[#This Row],[Total tour
Prelimin.]]+Tableau5[[#This Row],[Finale
Fevr.]])/4</f>
        <v>503</v>
      </c>
      <c r="O18" s="31">
        <f>Tableau5[[#This Row],[MOYENNE]]/6</f>
        <v>83.833333333333329</v>
      </c>
    </row>
    <row r="19" spans="1:15" ht="25.15" customHeight="1" x14ac:dyDescent="0.25">
      <c r="A19" s="7">
        <v>16</v>
      </c>
      <c r="B19" s="8" t="s">
        <v>236</v>
      </c>
      <c r="C19" s="290" t="s">
        <v>17</v>
      </c>
      <c r="D19" s="9" t="s">
        <v>18</v>
      </c>
      <c r="E19" s="10">
        <v>473</v>
      </c>
      <c r="F19" s="10">
        <v>510</v>
      </c>
      <c r="G19" s="10">
        <v>488</v>
      </c>
      <c r="H19" s="11">
        <v>0</v>
      </c>
      <c r="I19" s="10">
        <v>511</v>
      </c>
      <c r="J19" s="12">
        <f t="shared" si="0"/>
        <v>1982</v>
      </c>
      <c r="K19" s="13"/>
      <c r="L19" s="12">
        <f t="shared" si="1"/>
        <v>0</v>
      </c>
      <c r="M19" s="12">
        <f t="shared" si="2"/>
        <v>1982</v>
      </c>
      <c r="N19" s="14">
        <f>(Tableau5[[#This Row],[Total tour
Prelimin.]]+Tableau5[[#This Row],[Finale
Fevr.]])/4</f>
        <v>495.5</v>
      </c>
      <c r="O19" s="31">
        <f>Tableau5[[#This Row],[MOYENNE]]/6</f>
        <v>82.583333333333329</v>
      </c>
    </row>
    <row r="20" spans="1:15" ht="25.15" customHeight="1" x14ac:dyDescent="0.25">
      <c r="A20" s="7">
        <v>17</v>
      </c>
      <c r="B20" s="8" t="s">
        <v>216</v>
      </c>
      <c r="C20" s="7" t="s">
        <v>45</v>
      </c>
      <c r="D20" s="9" t="s">
        <v>18</v>
      </c>
      <c r="E20" s="10">
        <v>501</v>
      </c>
      <c r="F20" s="10">
        <v>504</v>
      </c>
      <c r="G20" s="10">
        <v>477</v>
      </c>
      <c r="H20" s="11">
        <v>471</v>
      </c>
      <c r="I20" s="10">
        <v>493</v>
      </c>
      <c r="J20" s="12">
        <f t="shared" si="0"/>
        <v>1975</v>
      </c>
      <c r="K20" s="183"/>
      <c r="L20" s="12">
        <f t="shared" si="1"/>
        <v>0</v>
      </c>
      <c r="M20" s="12">
        <f t="shared" si="2"/>
        <v>1975</v>
      </c>
      <c r="N20" s="14">
        <f>(Tableau5[[#This Row],[Total tour
Prelimin.]]+Tableau5[[#This Row],[Finale
Fevr.]])/4</f>
        <v>493.75</v>
      </c>
      <c r="O20" s="15">
        <f>Tableau5[[#This Row],[MOYENNE]]/6</f>
        <v>82.291666666666671</v>
      </c>
    </row>
    <row r="21" spans="1:15" ht="25.15" customHeight="1" x14ac:dyDescent="0.25">
      <c r="A21" s="16">
        <v>18</v>
      </c>
      <c r="B21" s="8" t="s">
        <v>84</v>
      </c>
      <c r="C21" s="7" t="s">
        <v>23</v>
      </c>
      <c r="D21" s="9" t="s">
        <v>18</v>
      </c>
      <c r="E21" s="11">
        <v>0</v>
      </c>
      <c r="F21" s="10">
        <v>481</v>
      </c>
      <c r="G21" s="10">
        <v>473</v>
      </c>
      <c r="H21" s="10">
        <v>475</v>
      </c>
      <c r="I21" s="10">
        <v>482</v>
      </c>
      <c r="J21" s="12">
        <f t="shared" si="0"/>
        <v>1911</v>
      </c>
      <c r="K21" s="13"/>
      <c r="L21" s="12">
        <f t="shared" si="1"/>
        <v>0</v>
      </c>
      <c r="M21" s="12">
        <f t="shared" si="2"/>
        <v>1911</v>
      </c>
      <c r="N21" s="14">
        <f>(Tableau5[[#This Row],[Total tour
Prelimin.]]+Tableau5[[#This Row],[Finale
Fevr.]])/4</f>
        <v>477.75</v>
      </c>
      <c r="O21" s="15">
        <f>Tableau5[[#This Row],[MOYENNE]]/6</f>
        <v>79.625</v>
      </c>
    </row>
    <row r="22" spans="1:15" ht="25.15" customHeight="1" x14ac:dyDescent="0.25">
      <c r="A22" s="7">
        <v>19</v>
      </c>
      <c r="B22" s="8" t="s">
        <v>237</v>
      </c>
      <c r="C22" s="7" t="s">
        <v>23</v>
      </c>
      <c r="D22" s="9" t="s">
        <v>18</v>
      </c>
      <c r="E22" s="11">
        <v>434</v>
      </c>
      <c r="F22" s="10">
        <v>485</v>
      </c>
      <c r="G22" s="82">
        <v>495</v>
      </c>
      <c r="H22" s="82">
        <v>454</v>
      </c>
      <c r="I22" s="82">
        <v>447</v>
      </c>
      <c r="J22" s="83">
        <f t="shared" si="0"/>
        <v>1881</v>
      </c>
      <c r="K22" s="84"/>
      <c r="L22" s="83">
        <f t="shared" si="1"/>
        <v>0</v>
      </c>
      <c r="M22" s="83">
        <f t="shared" si="2"/>
        <v>1881</v>
      </c>
      <c r="N22" s="14">
        <f>(Tableau5[[#This Row],[Total tour
Prelimin.]]+Tableau5[[#This Row],[Finale
Fevr.]])/4</f>
        <v>470.25</v>
      </c>
      <c r="O22" s="306">
        <f>Tableau5[[#This Row],[MOYENNE]]/6</f>
        <v>78.375</v>
      </c>
    </row>
    <row r="23" spans="1:15" ht="25.15" customHeight="1" x14ac:dyDescent="0.25">
      <c r="A23" s="7">
        <v>20</v>
      </c>
      <c r="B23" s="30" t="s">
        <v>90</v>
      </c>
      <c r="C23" s="7" t="s">
        <v>23</v>
      </c>
      <c r="D23" s="9" t="s">
        <v>18</v>
      </c>
      <c r="E23" s="10">
        <v>412</v>
      </c>
      <c r="F23" s="11">
        <v>0</v>
      </c>
      <c r="G23" s="10">
        <v>471</v>
      </c>
      <c r="H23" s="10">
        <v>470</v>
      </c>
      <c r="I23" s="10">
        <v>437</v>
      </c>
      <c r="J23" s="12">
        <f t="shared" si="0"/>
        <v>1790</v>
      </c>
      <c r="K23" s="13"/>
      <c r="L23" s="12">
        <f t="shared" si="1"/>
        <v>0</v>
      </c>
      <c r="M23" s="12">
        <f t="shared" si="2"/>
        <v>1790</v>
      </c>
      <c r="N23" s="14">
        <f>(Tableau5[[#This Row],[Total tour
Prelimin.]]+Tableau5[[#This Row],[Finale
Fevr.]])/4</f>
        <v>447.5</v>
      </c>
      <c r="O23" s="31">
        <f>Tableau5[[#This Row],[MOYENNE]]/6</f>
        <v>74.583333333333329</v>
      </c>
    </row>
    <row r="24" spans="1:15" ht="25.15" customHeight="1" x14ac:dyDescent="0.25">
      <c r="A24" s="7">
        <v>21</v>
      </c>
      <c r="B24" s="8" t="s">
        <v>238</v>
      </c>
      <c r="C24" s="7" t="s">
        <v>23</v>
      </c>
      <c r="D24" s="9" t="s">
        <v>18</v>
      </c>
      <c r="E24" s="11">
        <v>317</v>
      </c>
      <c r="F24" s="10">
        <v>388</v>
      </c>
      <c r="G24" s="10">
        <v>363</v>
      </c>
      <c r="H24" s="10">
        <v>378</v>
      </c>
      <c r="I24" s="10">
        <v>318</v>
      </c>
      <c r="J24" s="12">
        <f t="shared" si="0"/>
        <v>1447</v>
      </c>
      <c r="K24" s="13"/>
      <c r="L24" s="12">
        <f t="shared" si="1"/>
        <v>0</v>
      </c>
      <c r="M24" s="12">
        <f t="shared" si="2"/>
        <v>1447</v>
      </c>
      <c r="N24" s="14">
        <f>(Tableau5[[#This Row],[Total tour
Prelimin.]]+Tableau5[[#This Row],[Finale
Fevr.]])/4</f>
        <v>361.75</v>
      </c>
      <c r="O24" s="15">
        <f>Tableau5[[#This Row],[MOYENNE]]/6</f>
        <v>60.291666666666664</v>
      </c>
    </row>
    <row r="25" spans="1:15" ht="25.15" customHeight="1" x14ac:dyDescent="0.25">
      <c r="B25" s="186"/>
      <c r="C25" s="186"/>
      <c r="D25" s="186"/>
      <c r="E25" s="19"/>
      <c r="F25" s="19"/>
      <c r="G25" s="19"/>
      <c r="H25" s="19"/>
      <c r="I25" s="19"/>
      <c r="J25" s="19"/>
      <c r="K25" s="20"/>
    </row>
    <row r="26" spans="1:15" ht="25.15" customHeight="1" x14ac:dyDescent="0.4">
      <c r="A26" s="484" t="s">
        <v>33</v>
      </c>
      <c r="B26" s="485"/>
      <c r="C26" s="485"/>
      <c r="D26" s="485"/>
      <c r="E26" s="485"/>
      <c r="F26" s="485"/>
      <c r="G26" s="485"/>
      <c r="H26" s="485"/>
      <c r="I26" s="485"/>
      <c r="J26" s="485"/>
      <c r="K26" s="485"/>
      <c r="L26" s="485"/>
      <c r="M26" s="485"/>
      <c r="N26" s="485"/>
      <c r="O26" s="486"/>
    </row>
    <row r="27" spans="1:15" ht="30" x14ac:dyDescent="0.25">
      <c r="A27" s="2" t="s">
        <v>1</v>
      </c>
      <c r="B27" s="220" t="s">
        <v>2</v>
      </c>
      <c r="C27" s="221" t="s">
        <v>3</v>
      </c>
      <c r="D27" s="221" t="s">
        <v>4</v>
      </c>
      <c r="E27" s="4" t="s">
        <v>69</v>
      </c>
      <c r="F27" s="4" t="s">
        <v>70</v>
      </c>
      <c r="G27" s="4" t="s">
        <v>71</v>
      </c>
      <c r="H27" s="4" t="s">
        <v>72</v>
      </c>
      <c r="I27" s="4" t="s">
        <v>73</v>
      </c>
      <c r="J27" s="5" t="s">
        <v>10</v>
      </c>
      <c r="K27" s="6" t="s">
        <v>74</v>
      </c>
      <c r="L27" s="6" t="s">
        <v>12</v>
      </c>
      <c r="M27" s="6" t="s">
        <v>13</v>
      </c>
      <c r="N27" s="3" t="s">
        <v>14</v>
      </c>
      <c r="O27" s="28" t="s">
        <v>15</v>
      </c>
    </row>
    <row r="28" spans="1:15" ht="25.15" customHeight="1" x14ac:dyDescent="0.25">
      <c r="A28" s="16">
        <v>1</v>
      </c>
      <c r="B28" s="8" t="s">
        <v>34</v>
      </c>
      <c r="C28" s="7" t="s">
        <v>21</v>
      </c>
      <c r="D28" s="9" t="s">
        <v>35</v>
      </c>
      <c r="E28" s="10">
        <v>556</v>
      </c>
      <c r="F28" s="10">
        <v>558</v>
      </c>
      <c r="G28" s="11">
        <v>552</v>
      </c>
      <c r="H28" s="10">
        <v>551</v>
      </c>
      <c r="I28" s="10">
        <v>553</v>
      </c>
      <c r="J28" s="83">
        <f t="shared" ref="J28:J36" si="3">(SUM(E28:I28)-MIN(E28:I28))</f>
        <v>2219</v>
      </c>
      <c r="K28" s="13"/>
      <c r="L28" s="12">
        <f t="shared" ref="L28:L36" si="4">K28*2</f>
        <v>0</v>
      </c>
      <c r="M28" s="12">
        <f>Tableau6[[#This Row],[Total tour
Prelimin.]]+Tableau6[[#This Row],[Finale 
x2]]</f>
        <v>2219</v>
      </c>
      <c r="N28" s="14">
        <f>(Tableau6[[#This Row],[Total tour
Prelimin.]]+Tableau6[[#This Row],[Finale
Fevr.]])/4</f>
        <v>554.75</v>
      </c>
      <c r="O28" s="15">
        <f>Tableau6[[#This Row],[MOYENNE]]/6</f>
        <v>92.458333333333329</v>
      </c>
    </row>
    <row r="29" spans="1:15" ht="25.15" customHeight="1" x14ac:dyDescent="0.25">
      <c r="A29" s="16">
        <v>2</v>
      </c>
      <c r="B29" s="8" t="s">
        <v>81</v>
      </c>
      <c r="C29" s="7" t="s">
        <v>17</v>
      </c>
      <c r="D29" s="9" t="s">
        <v>35</v>
      </c>
      <c r="E29" s="11">
        <v>516</v>
      </c>
      <c r="F29" s="10">
        <v>521</v>
      </c>
      <c r="G29" s="10">
        <v>537</v>
      </c>
      <c r="H29" s="10">
        <v>523</v>
      </c>
      <c r="I29" s="10">
        <v>522</v>
      </c>
      <c r="J29" s="83">
        <f t="shared" si="3"/>
        <v>2103</v>
      </c>
      <c r="K29" s="13"/>
      <c r="L29" s="12">
        <f t="shared" si="4"/>
        <v>0</v>
      </c>
      <c r="M29" s="12">
        <f>Tableau6[[#This Row],[Total tour
Prelimin.]]+Tableau6[[#This Row],[Finale 
x2]]</f>
        <v>2103</v>
      </c>
      <c r="N29" s="14">
        <f>(Tableau6[[#This Row],[Total tour
Prelimin.]]+Tableau6[[#This Row],[Finale
Fevr.]])/4</f>
        <v>525.75</v>
      </c>
      <c r="O29" s="15">
        <f>Tableau6[[#This Row],[MOYENNE]]/6</f>
        <v>87.625</v>
      </c>
    </row>
    <row r="30" spans="1:15" ht="25.15" customHeight="1" x14ac:dyDescent="0.25">
      <c r="A30" s="16">
        <v>3</v>
      </c>
      <c r="B30" s="8" t="s">
        <v>227</v>
      </c>
      <c r="C30" s="7" t="s">
        <v>23</v>
      </c>
      <c r="D30" s="9" t="s">
        <v>37</v>
      </c>
      <c r="E30" s="10">
        <v>503</v>
      </c>
      <c r="F30" s="11">
        <v>493</v>
      </c>
      <c r="G30" s="10">
        <v>526</v>
      </c>
      <c r="H30" s="10">
        <v>525</v>
      </c>
      <c r="I30" s="10">
        <v>497</v>
      </c>
      <c r="J30" s="12">
        <f t="shared" si="3"/>
        <v>2051</v>
      </c>
      <c r="K30" s="13"/>
      <c r="L30" s="12">
        <f t="shared" si="4"/>
        <v>0</v>
      </c>
      <c r="M30" s="12">
        <f>Tableau6[[#This Row],[Total tour
Prelimin.]]+Tableau6[[#This Row],[Finale 
x2]]</f>
        <v>2051</v>
      </c>
      <c r="N30" s="14">
        <f>(Tableau6[[#This Row],[Total tour
Prelimin.]]+Tableau6[[#This Row],[Finale
Fevr.]])/4</f>
        <v>512.75</v>
      </c>
      <c r="O30" s="15">
        <f>Tableau6[[#This Row],[MOYENNE]]/6</f>
        <v>85.458333333333329</v>
      </c>
    </row>
    <row r="31" spans="1:15" s="60" customFormat="1" ht="25.15" customHeight="1" x14ac:dyDescent="0.25">
      <c r="A31" s="16">
        <v>4</v>
      </c>
      <c r="B31" s="8" t="s">
        <v>36</v>
      </c>
      <c r="C31" s="7" t="s">
        <v>23</v>
      </c>
      <c r="D31" s="9" t="s">
        <v>35</v>
      </c>
      <c r="E31" s="10">
        <v>504</v>
      </c>
      <c r="F31" s="11">
        <v>490</v>
      </c>
      <c r="G31" s="10">
        <v>507</v>
      </c>
      <c r="H31" s="10">
        <v>495</v>
      </c>
      <c r="I31" s="10">
        <v>500</v>
      </c>
      <c r="J31" s="83">
        <f t="shared" si="3"/>
        <v>2006</v>
      </c>
      <c r="K31" s="13"/>
      <c r="L31" s="12">
        <f t="shared" si="4"/>
        <v>0</v>
      </c>
      <c r="M31" s="12">
        <f>Tableau6[[#This Row],[Total tour
Prelimin.]]+Tableau6[[#This Row],[Finale 
x2]]</f>
        <v>2006</v>
      </c>
      <c r="N31" s="14">
        <f>(Tableau6[[#This Row],[Total tour
Prelimin.]]+Tableau6[[#This Row],[Finale
Fevr.]])/4</f>
        <v>501.5</v>
      </c>
      <c r="O31" s="15">
        <f>Tableau6[[#This Row],[MOYENNE]]/6</f>
        <v>83.583333333333329</v>
      </c>
    </row>
    <row r="32" spans="1:15" ht="25.15" customHeight="1" x14ac:dyDescent="0.25">
      <c r="A32" s="16">
        <v>5</v>
      </c>
      <c r="B32" s="8" t="s">
        <v>89</v>
      </c>
      <c r="C32" s="7" t="s">
        <v>23</v>
      </c>
      <c r="D32" s="9" t="s">
        <v>35</v>
      </c>
      <c r="E32" s="10">
        <v>489</v>
      </c>
      <c r="F32" s="11">
        <v>0</v>
      </c>
      <c r="G32" s="82">
        <v>494</v>
      </c>
      <c r="H32" s="82">
        <v>495</v>
      </c>
      <c r="I32" s="82">
        <v>508</v>
      </c>
      <c r="J32" s="83">
        <f t="shared" si="3"/>
        <v>1986</v>
      </c>
      <c r="K32" s="84"/>
      <c r="L32" s="83">
        <f t="shared" si="4"/>
        <v>0</v>
      </c>
      <c r="M32" s="83">
        <f>Tableau6[[#This Row],[Total tour
Prelimin.]]+Tableau6[[#This Row],[Finale 
x2]]</f>
        <v>1986</v>
      </c>
      <c r="N32" s="14">
        <f>(Tableau6[[#This Row],[Total tour
Prelimin.]]+Tableau6[[#This Row],[Finale
Fevr.]])/4</f>
        <v>496.5</v>
      </c>
      <c r="O32" s="15">
        <f>Tableau6[[#This Row],[MOYENNE]]/6</f>
        <v>82.75</v>
      </c>
    </row>
    <row r="33" spans="1:15" ht="25.15" customHeight="1" x14ac:dyDescent="0.25">
      <c r="A33" s="16">
        <v>6</v>
      </c>
      <c r="B33" s="8" t="s">
        <v>87</v>
      </c>
      <c r="C33" s="7" t="s">
        <v>23</v>
      </c>
      <c r="D33" s="9" t="s">
        <v>37</v>
      </c>
      <c r="E33" s="10">
        <v>455</v>
      </c>
      <c r="F33" s="10">
        <v>505</v>
      </c>
      <c r="G33" s="10">
        <v>456</v>
      </c>
      <c r="H33" s="11">
        <v>0</v>
      </c>
      <c r="I33" s="10">
        <v>493</v>
      </c>
      <c r="J33" s="83">
        <f t="shared" si="3"/>
        <v>1909</v>
      </c>
      <c r="K33" s="84"/>
      <c r="L33" s="83">
        <f t="shared" si="4"/>
        <v>0</v>
      </c>
      <c r="M33" s="83">
        <f>Tableau6[[#This Row],[Total tour
Prelimin.]]+Tableau6[[#This Row],[Finale 
x2]]</f>
        <v>1909</v>
      </c>
      <c r="N33" s="14">
        <f>(Tableau6[[#This Row],[Total tour
Prelimin.]]+Tableau6[[#This Row],[Finale
Fevr.]])/4</f>
        <v>477.25</v>
      </c>
      <c r="O33" s="15">
        <f>Tableau6[[#This Row],[MOYENNE]]/6</f>
        <v>79.541666666666671</v>
      </c>
    </row>
    <row r="34" spans="1:15" ht="25.15" customHeight="1" x14ac:dyDescent="0.25">
      <c r="A34" s="16">
        <v>7</v>
      </c>
      <c r="B34" s="304" t="s">
        <v>242</v>
      </c>
      <c r="C34" s="267" t="s">
        <v>23</v>
      </c>
      <c r="D34" s="61" t="s">
        <v>35</v>
      </c>
      <c r="E34" s="59">
        <v>379</v>
      </c>
      <c r="F34" s="10">
        <v>388</v>
      </c>
      <c r="G34" s="59">
        <v>464</v>
      </c>
      <c r="H34" s="386">
        <v>369</v>
      </c>
      <c r="I34" s="59">
        <v>428</v>
      </c>
      <c r="J34" s="167">
        <f t="shared" si="3"/>
        <v>1659</v>
      </c>
      <c r="K34" s="303"/>
      <c r="L34" s="167">
        <f t="shared" si="4"/>
        <v>0</v>
      </c>
      <c r="M34" s="167">
        <f>Tableau6[[#This Row],[Total tour
Prelimin.]]+Tableau6[[#This Row],[Finale 
x2]]</f>
        <v>1659</v>
      </c>
      <c r="N34" s="14">
        <f>(Tableau6[[#This Row],[Total tour
Prelimin.]]+Tableau6[[#This Row],[Finale
Fevr.]])/4</f>
        <v>414.75</v>
      </c>
      <c r="O34" s="307">
        <f>Tableau6[[#This Row],[MOYENNE]]/6</f>
        <v>69.125</v>
      </c>
    </row>
    <row r="35" spans="1:15" ht="25.15" customHeight="1" x14ac:dyDescent="0.25">
      <c r="A35" s="16">
        <v>8</v>
      </c>
      <c r="B35" s="8" t="s">
        <v>220</v>
      </c>
      <c r="C35" s="7" t="s">
        <v>45</v>
      </c>
      <c r="D35" s="229" t="s">
        <v>37</v>
      </c>
      <c r="E35" s="11">
        <v>365</v>
      </c>
      <c r="F35" s="10">
        <v>388</v>
      </c>
      <c r="G35" s="10">
        <v>397</v>
      </c>
      <c r="H35" s="10">
        <v>421</v>
      </c>
      <c r="I35" s="10">
        <v>441</v>
      </c>
      <c r="J35" s="83">
        <f t="shared" si="3"/>
        <v>1647</v>
      </c>
      <c r="K35" s="183"/>
      <c r="L35" s="12">
        <f t="shared" si="4"/>
        <v>0</v>
      </c>
      <c r="M35" s="12">
        <f>Tableau6[[#This Row],[Total tour
Prelimin.]]+Tableau6[[#This Row],[Finale 
x2]]</f>
        <v>1647</v>
      </c>
      <c r="N35" s="14">
        <f>(Tableau6[[#This Row],[Total tour
Prelimin.]]+Tableau6[[#This Row],[Finale
Fevr.]])/4</f>
        <v>411.75</v>
      </c>
      <c r="O35" s="15">
        <f>Tableau6[[#This Row],[MOYENNE]]/6</f>
        <v>68.625</v>
      </c>
    </row>
    <row r="36" spans="1:15" ht="25.15" customHeight="1" x14ac:dyDescent="0.25">
      <c r="A36" s="16">
        <v>9</v>
      </c>
      <c r="B36" s="8" t="s">
        <v>214</v>
      </c>
      <c r="C36" s="7" t="s">
        <v>45</v>
      </c>
      <c r="D36" s="9" t="s">
        <v>35</v>
      </c>
      <c r="E36" s="10">
        <v>341</v>
      </c>
      <c r="F36" s="10">
        <v>310</v>
      </c>
      <c r="G36" s="11">
        <v>0</v>
      </c>
      <c r="H36" s="10">
        <v>396</v>
      </c>
      <c r="I36" s="10">
        <v>381</v>
      </c>
      <c r="J36" s="83">
        <f t="shared" si="3"/>
        <v>1428</v>
      </c>
      <c r="K36" s="13"/>
      <c r="L36" s="12">
        <f t="shared" si="4"/>
        <v>0</v>
      </c>
      <c r="M36" s="12">
        <f>Tableau6[[#This Row],[Total tour
Prelimin.]]+Tableau6[[#This Row],[Finale 
x2]]</f>
        <v>1428</v>
      </c>
      <c r="N36" s="14">
        <f>(Tableau6[[#This Row],[Total tour
Prelimin.]]+Tableau6[[#This Row],[Finale
Fevr.]])/4</f>
        <v>357</v>
      </c>
      <c r="O36" s="15">
        <f>Tableau6[[#This Row],[MOYENNE]]/6</f>
        <v>59.5</v>
      </c>
    </row>
    <row r="37" spans="1:15" ht="27" customHeight="1" x14ac:dyDescent="0.25">
      <c r="A37" s="22"/>
      <c r="B37" s="187"/>
      <c r="C37" s="187"/>
      <c r="D37" s="187"/>
      <c r="E37" s="24"/>
      <c r="F37" s="24"/>
      <c r="G37" s="24"/>
      <c r="H37" s="24"/>
      <c r="I37" s="24"/>
      <c r="J37" s="25"/>
      <c r="K37" s="24"/>
      <c r="L37" s="25"/>
      <c r="M37" s="25"/>
      <c r="N37" s="26"/>
      <c r="O37" s="27"/>
    </row>
    <row r="38" spans="1:15" ht="25.15" customHeight="1" x14ac:dyDescent="0.4">
      <c r="A38" s="484" t="s">
        <v>38</v>
      </c>
      <c r="B38" s="485"/>
      <c r="C38" s="485"/>
      <c r="D38" s="485"/>
      <c r="E38" s="485"/>
      <c r="F38" s="485"/>
      <c r="G38" s="485"/>
      <c r="H38" s="485"/>
      <c r="I38" s="485"/>
      <c r="J38" s="485"/>
      <c r="K38" s="485"/>
      <c r="L38" s="485"/>
      <c r="M38" s="485"/>
      <c r="N38" s="485"/>
      <c r="O38" s="486"/>
    </row>
    <row r="39" spans="1:15" ht="30" x14ac:dyDescent="0.25">
      <c r="A39" s="2" t="s">
        <v>1</v>
      </c>
      <c r="B39" s="220" t="s">
        <v>2</v>
      </c>
      <c r="C39" s="221" t="s">
        <v>3</v>
      </c>
      <c r="D39" s="221" t="s">
        <v>4</v>
      </c>
      <c r="E39" s="4" t="s">
        <v>69</v>
      </c>
      <c r="F39" s="4" t="s">
        <v>70</v>
      </c>
      <c r="G39" s="4" t="s">
        <v>71</v>
      </c>
      <c r="H39" s="4" t="s">
        <v>72</v>
      </c>
      <c r="I39" s="4" t="s">
        <v>73</v>
      </c>
      <c r="J39" s="5" t="s">
        <v>10</v>
      </c>
      <c r="K39" s="6" t="s">
        <v>74</v>
      </c>
      <c r="L39" s="6" t="s">
        <v>12</v>
      </c>
      <c r="M39" s="6" t="s">
        <v>13</v>
      </c>
      <c r="N39" s="3" t="s">
        <v>14</v>
      </c>
      <c r="O39" s="28" t="s">
        <v>15</v>
      </c>
    </row>
    <row r="40" spans="1:15" ht="25.15" customHeight="1" x14ac:dyDescent="0.25">
      <c r="A40" s="29">
        <v>1</v>
      </c>
      <c r="B40" s="30" t="s">
        <v>41</v>
      </c>
      <c r="C40" s="266" t="s">
        <v>21</v>
      </c>
      <c r="D40" s="229" t="s">
        <v>86</v>
      </c>
      <c r="E40" s="322">
        <v>612.79999999999995</v>
      </c>
      <c r="F40" s="108">
        <v>619.4</v>
      </c>
      <c r="G40" s="108">
        <v>614</v>
      </c>
      <c r="H40" s="108">
        <v>619.79999999999995</v>
      </c>
      <c r="I40" s="108">
        <v>620.9</v>
      </c>
      <c r="J40" s="321">
        <f t="shared" ref="J40:J46" si="5">(SUM(E40:I40)-MIN(E40:I40))</f>
        <v>2474.1000000000004</v>
      </c>
      <c r="K40" s="107"/>
      <c r="L40" s="323">
        <f t="shared" ref="L40:L46" si="6">K40*2</f>
        <v>0</v>
      </c>
      <c r="M40" s="323">
        <f t="shared" ref="M40:M46" si="7">J40+L40</f>
        <v>2474.1000000000004</v>
      </c>
      <c r="N40" s="324">
        <f>(Tableau7[[#This Row],[Total tour
Prelimin.]]+Tableau7[[#This Row],[Finale
Fevr.]])/4</f>
        <v>618.52500000000009</v>
      </c>
      <c r="O40" s="31">
        <f t="shared" ref="O40:O46" si="8">N40/6</f>
        <v>103.08750000000002</v>
      </c>
    </row>
    <row r="41" spans="1:15" ht="25.15" customHeight="1" x14ac:dyDescent="0.25">
      <c r="A41" s="29">
        <v>2</v>
      </c>
      <c r="B41" s="30" t="s">
        <v>39</v>
      </c>
      <c r="C41" s="7" t="s">
        <v>45</v>
      </c>
      <c r="D41" s="229" t="s">
        <v>86</v>
      </c>
      <c r="E41" s="322">
        <v>611.9</v>
      </c>
      <c r="F41" s="108">
        <v>615.4</v>
      </c>
      <c r="G41" s="108">
        <v>615.6</v>
      </c>
      <c r="H41" s="108">
        <v>614.1</v>
      </c>
      <c r="I41" s="108">
        <v>613.79999999999995</v>
      </c>
      <c r="J41" s="321">
        <f t="shared" si="5"/>
        <v>2458.9</v>
      </c>
      <c r="K41" s="107"/>
      <c r="L41" s="323">
        <f t="shared" si="6"/>
        <v>0</v>
      </c>
      <c r="M41" s="323">
        <f t="shared" si="7"/>
        <v>2458.9</v>
      </c>
      <c r="N41" s="324">
        <f>(Tableau7[[#This Row],[Total tour
Prelimin.]]+Tableau7[[#This Row],[Finale
Fevr.]])/4</f>
        <v>614.72500000000002</v>
      </c>
      <c r="O41" s="31">
        <f t="shared" si="8"/>
        <v>102.45416666666667</v>
      </c>
    </row>
    <row r="42" spans="1:15" ht="25.15" customHeight="1" x14ac:dyDescent="0.25">
      <c r="A42" s="29">
        <v>3</v>
      </c>
      <c r="B42" s="30" t="s">
        <v>40</v>
      </c>
      <c r="C42" s="7" t="s">
        <v>29</v>
      </c>
      <c r="D42" s="229" t="s">
        <v>86</v>
      </c>
      <c r="E42" s="322">
        <v>583</v>
      </c>
      <c r="F42" s="108">
        <v>597.20000000000005</v>
      </c>
      <c r="G42" s="108">
        <v>588.70000000000005</v>
      </c>
      <c r="H42" s="108">
        <v>593.79999999999995</v>
      </c>
      <c r="I42" s="108">
        <v>586.4</v>
      </c>
      <c r="J42" s="321">
        <f t="shared" si="5"/>
        <v>2366.1</v>
      </c>
      <c r="K42" s="107"/>
      <c r="L42" s="323">
        <f t="shared" si="6"/>
        <v>0</v>
      </c>
      <c r="M42" s="323">
        <f t="shared" si="7"/>
        <v>2366.1</v>
      </c>
      <c r="N42" s="324">
        <f>(Tableau7[[#This Row],[Total tour
Prelimin.]]+Tableau7[[#This Row],[Finale
Fevr.]])/4</f>
        <v>591.52499999999998</v>
      </c>
      <c r="O42" s="31">
        <f t="shared" si="8"/>
        <v>98.587499999999991</v>
      </c>
    </row>
    <row r="43" spans="1:15" ht="25.15" customHeight="1" x14ac:dyDescent="0.25">
      <c r="A43" s="29">
        <v>4</v>
      </c>
      <c r="B43" s="30" t="s">
        <v>42</v>
      </c>
      <c r="C43" s="7" t="s">
        <v>29</v>
      </c>
      <c r="D43" s="229" t="s">
        <v>86</v>
      </c>
      <c r="E43" s="322">
        <v>568.70000000000005</v>
      </c>
      <c r="F43" s="108">
        <v>575.79999999999995</v>
      </c>
      <c r="G43" s="108">
        <v>578.9</v>
      </c>
      <c r="H43" s="108">
        <v>582.5</v>
      </c>
      <c r="I43" s="108">
        <v>586.79999999999995</v>
      </c>
      <c r="J43" s="321">
        <f t="shared" si="5"/>
        <v>2324</v>
      </c>
      <c r="K43" s="107"/>
      <c r="L43" s="323">
        <f t="shared" si="6"/>
        <v>0</v>
      </c>
      <c r="M43" s="323">
        <f t="shared" si="7"/>
        <v>2324</v>
      </c>
      <c r="N43" s="324">
        <f>(Tableau7[[#This Row],[Total tour
Prelimin.]]+Tableau7[[#This Row],[Finale
Fevr.]])/4</f>
        <v>581</v>
      </c>
      <c r="O43" s="31">
        <f t="shared" si="8"/>
        <v>96.833333333333329</v>
      </c>
    </row>
    <row r="44" spans="1:15" ht="25.15" customHeight="1" x14ac:dyDescent="0.25">
      <c r="A44" s="29">
        <v>5</v>
      </c>
      <c r="B44" s="30" t="s">
        <v>68</v>
      </c>
      <c r="C44" s="7" t="s">
        <v>17</v>
      </c>
      <c r="D44" s="229" t="s">
        <v>32</v>
      </c>
      <c r="E44" s="108">
        <v>564.5</v>
      </c>
      <c r="F44" s="322">
        <v>543.5</v>
      </c>
      <c r="G44" s="108">
        <v>566.1</v>
      </c>
      <c r="H44" s="108">
        <v>572.5</v>
      </c>
      <c r="I44" s="108">
        <v>565.4</v>
      </c>
      <c r="J44" s="321">
        <f t="shared" si="5"/>
        <v>2268.5</v>
      </c>
      <c r="K44" s="107"/>
      <c r="L44" s="323">
        <f t="shared" si="6"/>
        <v>0</v>
      </c>
      <c r="M44" s="323">
        <f t="shared" si="7"/>
        <v>2268.5</v>
      </c>
      <c r="N44" s="324">
        <f>(Tableau7[[#This Row],[Total tour
Prelimin.]]+Tableau7[[#This Row],[Finale
Fevr.]])/4</f>
        <v>567.125</v>
      </c>
      <c r="O44" s="31">
        <f t="shared" si="8"/>
        <v>94.520833333333329</v>
      </c>
    </row>
    <row r="45" spans="1:15" ht="25.15" customHeight="1" x14ac:dyDescent="0.25">
      <c r="A45" s="29">
        <v>6</v>
      </c>
      <c r="B45" s="30" t="s">
        <v>223</v>
      </c>
      <c r="C45" s="7" t="s">
        <v>45</v>
      </c>
      <c r="D45" s="9" t="s">
        <v>18</v>
      </c>
      <c r="E45" s="108">
        <v>524.9</v>
      </c>
      <c r="F45" s="322">
        <v>492.2</v>
      </c>
      <c r="G45" s="108">
        <v>539.4</v>
      </c>
      <c r="H45" s="108">
        <v>547.1</v>
      </c>
      <c r="I45" s="108">
        <v>545.29999999999995</v>
      </c>
      <c r="J45" s="321">
        <f t="shared" si="5"/>
        <v>2156.6999999999998</v>
      </c>
      <c r="K45" s="107"/>
      <c r="L45" s="323">
        <f t="shared" si="6"/>
        <v>0</v>
      </c>
      <c r="M45" s="323">
        <f t="shared" si="7"/>
        <v>2156.6999999999998</v>
      </c>
      <c r="N45" s="324">
        <f>(Tableau7[[#This Row],[Total tour
Prelimin.]]+Tableau7[[#This Row],[Finale
Fevr.]])/4</f>
        <v>539.17499999999995</v>
      </c>
      <c r="O45" s="31">
        <f t="shared" si="8"/>
        <v>89.862499999999997</v>
      </c>
    </row>
    <row r="46" spans="1:15" ht="25.15" customHeight="1" x14ac:dyDescent="0.25">
      <c r="A46" s="29">
        <v>7</v>
      </c>
      <c r="B46" s="30" t="s">
        <v>200</v>
      </c>
      <c r="C46" s="7" t="s">
        <v>29</v>
      </c>
      <c r="D46" s="229" t="s">
        <v>32</v>
      </c>
      <c r="E46" s="108">
        <v>528.5</v>
      </c>
      <c r="F46" s="108">
        <v>501.3</v>
      </c>
      <c r="G46" s="322">
        <v>489.8</v>
      </c>
      <c r="H46" s="108">
        <v>499.7</v>
      </c>
      <c r="I46" s="108">
        <v>522.70000000000005</v>
      </c>
      <c r="J46" s="321">
        <f t="shared" si="5"/>
        <v>2052.1999999999998</v>
      </c>
      <c r="K46" s="107"/>
      <c r="L46" s="323">
        <f t="shared" si="6"/>
        <v>0</v>
      </c>
      <c r="M46" s="323">
        <f t="shared" si="7"/>
        <v>2052.1999999999998</v>
      </c>
      <c r="N46" s="324">
        <f>(Tableau7[[#This Row],[Total tour
Prelimin.]]+Tableau7[[#This Row],[Finale
Fevr.]])/4</f>
        <v>513.04999999999995</v>
      </c>
      <c r="O46" s="31">
        <f t="shared" si="8"/>
        <v>85.508333333333326</v>
      </c>
    </row>
    <row r="47" spans="1:15" ht="25.15" customHeight="1" x14ac:dyDescent="0.25">
      <c r="A47" s="23"/>
    </row>
    <row r="48" spans="1:15" ht="25.15" customHeight="1" x14ac:dyDescent="0.4">
      <c r="A48" s="484" t="s">
        <v>43</v>
      </c>
      <c r="B48" s="485"/>
      <c r="C48" s="485"/>
      <c r="D48" s="485"/>
      <c r="E48" s="485"/>
      <c r="F48" s="485"/>
      <c r="G48" s="485"/>
      <c r="H48" s="485"/>
      <c r="I48" s="485"/>
      <c r="J48" s="485"/>
      <c r="K48" s="485"/>
      <c r="L48" s="485"/>
      <c r="M48" s="485"/>
      <c r="N48" s="485"/>
      <c r="O48" s="486"/>
    </row>
    <row r="49" spans="1:15" ht="30" x14ac:dyDescent="0.25">
      <c r="A49" s="32" t="s">
        <v>1</v>
      </c>
      <c r="B49" s="342" t="s">
        <v>2</v>
      </c>
      <c r="C49" s="343" t="s">
        <v>3</v>
      </c>
      <c r="D49" s="343" t="s">
        <v>4</v>
      </c>
      <c r="E49" s="33" t="s">
        <v>5</v>
      </c>
      <c r="F49" s="33" t="s">
        <v>6</v>
      </c>
      <c r="G49" s="33" t="s">
        <v>7</v>
      </c>
      <c r="H49" s="33" t="s">
        <v>8</v>
      </c>
      <c r="I49" s="33" t="s">
        <v>9</v>
      </c>
      <c r="J49" s="34" t="s">
        <v>10</v>
      </c>
      <c r="K49" s="35" t="s">
        <v>11</v>
      </c>
      <c r="L49" s="35" t="s">
        <v>12</v>
      </c>
      <c r="M49" s="35" t="s">
        <v>13</v>
      </c>
      <c r="N49" s="36" t="s">
        <v>14</v>
      </c>
      <c r="O49" s="37" t="s">
        <v>15</v>
      </c>
    </row>
    <row r="50" spans="1:15" ht="24.95" customHeight="1" x14ac:dyDescent="0.25">
      <c r="A50" s="22">
        <v>1</v>
      </c>
      <c r="B50" s="8" t="s">
        <v>217</v>
      </c>
      <c r="C50" s="7" t="s">
        <v>45</v>
      </c>
      <c r="D50" s="9" t="s">
        <v>35</v>
      </c>
      <c r="E50" s="108">
        <v>592.79999999999995</v>
      </c>
      <c r="F50" s="108">
        <v>598.32000000000005</v>
      </c>
      <c r="G50" s="108">
        <v>603.79999999999995</v>
      </c>
      <c r="H50" s="108">
        <v>597.70000000000005</v>
      </c>
      <c r="I50" s="322">
        <v>592.5</v>
      </c>
      <c r="J50" s="323">
        <f>(SUM(E50:I50)-MIN(E50:I50))</f>
        <v>2392.62</v>
      </c>
      <c r="K50" s="107"/>
      <c r="L50" s="323">
        <f>K50*2</f>
        <v>0</v>
      </c>
      <c r="M50" s="323">
        <f>J50+L50</f>
        <v>2392.62</v>
      </c>
      <c r="N50" s="324">
        <f>(Tableau8[[#This Row],[Total tour
Prelimin.]]+Tableau8[[#This Row],[Finale
févr-22]])/4</f>
        <v>598.15499999999997</v>
      </c>
      <c r="O50" s="31">
        <f>N50/6</f>
        <v>99.692499999999995</v>
      </c>
    </row>
    <row r="51" spans="1:15" ht="24.95" customHeight="1" x14ac:dyDescent="0.25">
      <c r="A51" s="22">
        <v>2</v>
      </c>
      <c r="B51" s="8" t="s">
        <v>67</v>
      </c>
      <c r="C51" s="7" t="s">
        <v>17</v>
      </c>
      <c r="D51" s="9" t="s">
        <v>32</v>
      </c>
      <c r="E51" s="322">
        <v>568.70000000000005</v>
      </c>
      <c r="F51" s="108">
        <v>578.79999999999995</v>
      </c>
      <c r="G51" s="108">
        <v>601.6</v>
      </c>
      <c r="H51" s="108">
        <v>593.79999999999995</v>
      </c>
      <c r="I51" s="108">
        <v>593.20000000000005</v>
      </c>
      <c r="J51" s="323">
        <f>(SUM(E51:I51)-MIN(E51:I51))</f>
        <v>2367.3999999999996</v>
      </c>
      <c r="K51" s="107"/>
      <c r="L51" s="323">
        <f>K51*2</f>
        <v>0</v>
      </c>
      <c r="M51" s="323">
        <f>J51+L51</f>
        <v>2367.3999999999996</v>
      </c>
      <c r="N51" s="324">
        <f>(Tableau8[[#This Row],[Total tour
Prelimin.]]+Tableau8[[#This Row],[Finale
févr-22]])/4</f>
        <v>591.84999999999991</v>
      </c>
      <c r="O51" s="31">
        <f>N51/6</f>
        <v>98.641666666666652</v>
      </c>
    </row>
    <row r="52" spans="1:15" ht="24.95" customHeight="1" x14ac:dyDescent="0.25">
      <c r="A52" s="22">
        <v>3</v>
      </c>
      <c r="B52" s="8" t="s">
        <v>44</v>
      </c>
      <c r="C52" s="7" t="s">
        <v>23</v>
      </c>
      <c r="D52" s="9" t="s">
        <v>35</v>
      </c>
      <c r="E52" s="108">
        <v>557.5</v>
      </c>
      <c r="F52" s="108">
        <v>550.6</v>
      </c>
      <c r="G52" s="322">
        <v>545.20000000000005</v>
      </c>
      <c r="H52" s="108">
        <v>553.70000000000005</v>
      </c>
      <c r="I52" s="108">
        <v>554.29999999999995</v>
      </c>
      <c r="J52" s="323">
        <f>(SUM(E52:I52)-MIN(E52:I52))</f>
        <v>2216.1000000000004</v>
      </c>
      <c r="K52" s="107"/>
      <c r="L52" s="323">
        <f>K52*2</f>
        <v>0</v>
      </c>
      <c r="M52" s="323">
        <f>J52+L52</f>
        <v>2216.1000000000004</v>
      </c>
      <c r="N52" s="324">
        <f>(Tableau8[[#This Row],[Total tour
Prelimin.]]+Tableau8[[#This Row],[Finale
févr-22]])/4</f>
        <v>554.02500000000009</v>
      </c>
      <c r="O52" s="31">
        <f>N52/6</f>
        <v>92.33750000000002</v>
      </c>
    </row>
    <row r="53" spans="1:15" ht="24.95" customHeight="1" x14ac:dyDescent="0.25">
      <c r="A53" s="16">
        <v>4</v>
      </c>
      <c r="B53" s="8" t="s">
        <v>224</v>
      </c>
      <c r="C53" s="7" t="s">
        <v>29</v>
      </c>
      <c r="D53" s="229" t="s">
        <v>35</v>
      </c>
      <c r="E53" s="322">
        <v>517.70000000000005</v>
      </c>
      <c r="F53" s="108">
        <v>545.1</v>
      </c>
      <c r="G53" s="108">
        <v>538.79999999999995</v>
      </c>
      <c r="H53" s="108">
        <v>551.79999999999995</v>
      </c>
      <c r="I53" s="108">
        <v>551.5</v>
      </c>
      <c r="J53" s="323">
        <f>(SUM(E53:I53)-MIN(E53:I53))</f>
        <v>2187.1999999999998</v>
      </c>
      <c r="K53" s="107"/>
      <c r="L53" s="323">
        <f>K53*2</f>
        <v>0</v>
      </c>
      <c r="M53" s="323">
        <f>J53+L53</f>
        <v>2187.1999999999998</v>
      </c>
      <c r="N53" s="324">
        <f>(Tableau8[[#This Row],[Total tour
Prelimin.]]+Tableau8[[#This Row],[Finale
févr-22]])/4</f>
        <v>546.79999999999995</v>
      </c>
      <c r="O53" s="31">
        <f>N53/6</f>
        <v>91.133333333333326</v>
      </c>
    </row>
    <row r="54" spans="1:15" ht="30" customHeight="1" x14ac:dyDescent="0.25">
      <c r="A54" s="38"/>
      <c r="B54" s="186"/>
      <c r="C54" s="186"/>
      <c r="D54" s="186"/>
      <c r="E54" s="39"/>
      <c r="F54" s="39"/>
      <c r="G54" s="40"/>
      <c r="H54" s="39"/>
      <c r="I54" s="41"/>
      <c r="J54" s="42"/>
      <c r="K54" s="39"/>
      <c r="L54" s="42"/>
      <c r="M54" s="42"/>
      <c r="N54" s="43"/>
      <c r="O54" s="44"/>
    </row>
    <row r="55" spans="1:15" ht="27" customHeight="1" x14ac:dyDescent="0.4">
      <c r="A55" s="484" t="s">
        <v>46</v>
      </c>
      <c r="B55" s="485"/>
      <c r="C55" s="485"/>
      <c r="D55" s="485"/>
      <c r="E55" s="485"/>
      <c r="F55" s="485"/>
      <c r="G55" s="485"/>
      <c r="H55" s="485"/>
      <c r="I55" s="485"/>
      <c r="J55" s="485"/>
      <c r="K55" s="485"/>
      <c r="L55" s="485"/>
      <c r="M55" s="485"/>
      <c r="N55" s="485"/>
      <c r="O55" s="486"/>
    </row>
    <row r="56" spans="1:15" ht="30" x14ac:dyDescent="0.25">
      <c r="A56" s="2" t="s">
        <v>1</v>
      </c>
      <c r="B56" s="220" t="s">
        <v>2</v>
      </c>
      <c r="C56" s="221" t="s">
        <v>3</v>
      </c>
      <c r="D56" s="221" t="s">
        <v>4</v>
      </c>
      <c r="E56" s="4" t="s">
        <v>69</v>
      </c>
      <c r="F56" s="4" t="s">
        <v>70</v>
      </c>
      <c r="G56" s="4" t="s">
        <v>71</v>
      </c>
      <c r="H56" s="4" t="s">
        <v>72</v>
      </c>
      <c r="I56" s="4" t="s">
        <v>73</v>
      </c>
      <c r="J56" s="5" t="s">
        <v>10</v>
      </c>
      <c r="K56" s="6" t="s">
        <v>74</v>
      </c>
      <c r="L56" s="6" t="s">
        <v>12</v>
      </c>
      <c r="M56" s="6" t="s">
        <v>13</v>
      </c>
      <c r="N56" s="3" t="s">
        <v>14</v>
      </c>
      <c r="O56" s="28" t="s">
        <v>15</v>
      </c>
    </row>
    <row r="57" spans="1:15" ht="24.95" customHeight="1" x14ac:dyDescent="0.25">
      <c r="A57" s="64">
        <v>1</v>
      </c>
      <c r="B57" s="8" t="s">
        <v>226</v>
      </c>
      <c r="C57" s="7" t="s">
        <v>17</v>
      </c>
      <c r="D57" s="9" t="s">
        <v>18</v>
      </c>
      <c r="E57" s="10">
        <v>353</v>
      </c>
      <c r="F57" s="45">
        <v>364</v>
      </c>
      <c r="G57" s="45">
        <v>364</v>
      </c>
      <c r="H57" s="160">
        <v>0</v>
      </c>
      <c r="I57" s="45">
        <v>350</v>
      </c>
      <c r="J57" s="112">
        <f t="shared" ref="J57:J65" si="9">(SUM(E57:I57)-MIN(E57:I57))</f>
        <v>1431</v>
      </c>
      <c r="K57" s="46"/>
      <c r="L57" s="12">
        <f t="shared" ref="L57:L65" si="10">K57*2</f>
        <v>0</v>
      </c>
      <c r="M57" s="12">
        <f t="shared" ref="M57:M65" si="11">J57+L57</f>
        <v>1431</v>
      </c>
      <c r="N57" s="14">
        <f>(Tableau9[[#This Row],[Total tour
Prelimin.]]+Tableau9[[#This Row],[Finale
Fevr.]])/4</f>
        <v>357.75</v>
      </c>
      <c r="O57" s="31">
        <f t="shared" ref="O57:O65" si="12">N57/4</f>
        <v>89.4375</v>
      </c>
    </row>
    <row r="58" spans="1:15" ht="24.95" customHeight="1" x14ac:dyDescent="0.25">
      <c r="A58" s="64">
        <v>1</v>
      </c>
      <c r="B58" s="8" t="s">
        <v>34</v>
      </c>
      <c r="C58" s="266" t="s">
        <v>21</v>
      </c>
      <c r="D58" s="9" t="s">
        <v>35</v>
      </c>
      <c r="E58" s="10">
        <v>352</v>
      </c>
      <c r="F58" s="10">
        <v>346</v>
      </c>
      <c r="G58" s="11">
        <v>341</v>
      </c>
      <c r="H58" s="10">
        <v>361</v>
      </c>
      <c r="I58" s="10">
        <v>372</v>
      </c>
      <c r="J58" s="112">
        <f t="shared" si="9"/>
        <v>1431</v>
      </c>
      <c r="K58" s="13"/>
      <c r="L58" s="12">
        <f t="shared" si="10"/>
        <v>0</v>
      </c>
      <c r="M58" s="12">
        <f t="shared" si="11"/>
        <v>1431</v>
      </c>
      <c r="N58" s="14">
        <f>(Tableau9[[#This Row],[Total tour
Prelimin.]]+Tableau9[[#This Row],[Finale
Fevr.]])/4</f>
        <v>357.75</v>
      </c>
      <c r="O58" s="31">
        <f t="shared" si="12"/>
        <v>89.4375</v>
      </c>
    </row>
    <row r="59" spans="1:15" ht="24.95" customHeight="1" x14ac:dyDescent="0.25">
      <c r="A59" s="64">
        <v>3</v>
      </c>
      <c r="B59" s="8" t="s">
        <v>20</v>
      </c>
      <c r="C59" s="266" t="s">
        <v>21</v>
      </c>
      <c r="D59" s="9" t="s">
        <v>18</v>
      </c>
      <c r="E59" s="11">
        <v>334</v>
      </c>
      <c r="F59" s="45">
        <v>344</v>
      </c>
      <c r="G59" s="10">
        <v>339</v>
      </c>
      <c r="H59" s="10">
        <v>362</v>
      </c>
      <c r="I59" s="10">
        <v>366</v>
      </c>
      <c r="J59" s="112">
        <f t="shared" si="9"/>
        <v>1411</v>
      </c>
      <c r="K59" s="13"/>
      <c r="L59" s="12">
        <f t="shared" si="10"/>
        <v>0</v>
      </c>
      <c r="M59" s="12">
        <f t="shared" si="11"/>
        <v>1411</v>
      </c>
      <c r="N59" s="14">
        <f>(Tableau9[[#This Row],[Total tour
Prelimin.]]+Tableau9[[#This Row],[Finale
Fevr.]])/4</f>
        <v>352.75</v>
      </c>
      <c r="O59" s="31">
        <f t="shared" si="12"/>
        <v>88.1875</v>
      </c>
    </row>
    <row r="60" spans="1:15" ht="24.95" customHeight="1" x14ac:dyDescent="0.25">
      <c r="A60" s="64">
        <v>4</v>
      </c>
      <c r="B60" s="8" t="s">
        <v>31</v>
      </c>
      <c r="C60" s="266" t="s">
        <v>21</v>
      </c>
      <c r="D60" s="9" t="s">
        <v>18</v>
      </c>
      <c r="E60" s="10">
        <v>324</v>
      </c>
      <c r="F60" s="11">
        <v>320</v>
      </c>
      <c r="G60" s="10">
        <v>342</v>
      </c>
      <c r="H60" s="10">
        <v>335</v>
      </c>
      <c r="I60" s="10">
        <v>333</v>
      </c>
      <c r="J60" s="112">
        <f t="shared" si="9"/>
        <v>1334</v>
      </c>
      <c r="K60" s="13"/>
      <c r="L60" s="12">
        <f t="shared" si="10"/>
        <v>0</v>
      </c>
      <c r="M60" s="12">
        <f t="shared" si="11"/>
        <v>1334</v>
      </c>
      <c r="N60" s="14">
        <f>(Tableau9[[#This Row],[Total tour
Prelimin.]]+Tableau9[[#This Row],[Finale
Fevr.]])/4</f>
        <v>333.5</v>
      </c>
      <c r="O60" s="31">
        <f t="shared" si="12"/>
        <v>83.375</v>
      </c>
    </row>
    <row r="61" spans="1:15" ht="24.95" customHeight="1" x14ac:dyDescent="0.25">
      <c r="A61" s="64">
        <v>5</v>
      </c>
      <c r="B61" s="304" t="s">
        <v>27</v>
      </c>
      <c r="C61" s="267" t="s">
        <v>17</v>
      </c>
      <c r="D61" s="61" t="s">
        <v>18</v>
      </c>
      <c r="E61" s="59">
        <v>307</v>
      </c>
      <c r="F61" s="45">
        <v>310</v>
      </c>
      <c r="G61" s="45">
        <v>326</v>
      </c>
      <c r="H61" s="45">
        <v>308</v>
      </c>
      <c r="I61" s="160">
        <v>248</v>
      </c>
      <c r="J61" s="89">
        <f t="shared" si="9"/>
        <v>1251</v>
      </c>
      <c r="K61" s="46"/>
      <c r="L61" s="167">
        <f t="shared" si="10"/>
        <v>0</v>
      </c>
      <c r="M61" s="167">
        <f t="shared" si="11"/>
        <v>1251</v>
      </c>
      <c r="N61" s="14">
        <f>(Tableau9[[#This Row],[Total tour
Prelimin.]]+Tableau9[[#This Row],[Finale
Fevr.]])/4</f>
        <v>312.75</v>
      </c>
      <c r="O61" s="168">
        <f t="shared" si="12"/>
        <v>78.1875</v>
      </c>
    </row>
    <row r="62" spans="1:15" ht="24.95" customHeight="1" x14ac:dyDescent="0.25">
      <c r="A62" s="7">
        <v>6</v>
      </c>
      <c r="B62" s="162" t="s">
        <v>81</v>
      </c>
      <c r="C62" s="16" t="s">
        <v>17</v>
      </c>
      <c r="D62" s="17" t="s">
        <v>35</v>
      </c>
      <c r="E62" s="147">
        <v>306</v>
      </c>
      <c r="F62" s="10">
        <v>304</v>
      </c>
      <c r="G62" s="92">
        <v>284</v>
      </c>
      <c r="H62" s="92">
        <v>288</v>
      </c>
      <c r="I62" s="429">
        <v>278</v>
      </c>
      <c r="J62" s="91">
        <f t="shared" si="9"/>
        <v>1182</v>
      </c>
      <c r="K62" s="93"/>
      <c r="L62" s="161">
        <f t="shared" si="10"/>
        <v>0</v>
      </c>
      <c r="M62" s="161">
        <f t="shared" si="11"/>
        <v>1182</v>
      </c>
      <c r="N62" s="14">
        <f>(Tableau9[[#This Row],[Total tour
Prelimin.]]+Tableau9[[#This Row],[Finale
Fevr.]])/4</f>
        <v>295.5</v>
      </c>
      <c r="O62" s="150">
        <f t="shared" si="12"/>
        <v>73.875</v>
      </c>
    </row>
    <row r="63" spans="1:15" s="60" customFormat="1" ht="24.95" customHeight="1" x14ac:dyDescent="0.25">
      <c r="A63" s="16">
        <v>7</v>
      </c>
      <c r="B63" s="304" t="s">
        <v>16</v>
      </c>
      <c r="C63" s="267" t="s">
        <v>17</v>
      </c>
      <c r="D63" s="61" t="s">
        <v>18</v>
      </c>
      <c r="E63" s="59">
        <v>282</v>
      </c>
      <c r="F63" s="59">
        <v>275</v>
      </c>
      <c r="G63" s="386">
        <v>0</v>
      </c>
      <c r="H63" s="59">
        <v>298</v>
      </c>
      <c r="I63" s="59">
        <v>285</v>
      </c>
      <c r="J63" s="89">
        <f t="shared" si="9"/>
        <v>1140</v>
      </c>
      <c r="K63" s="303"/>
      <c r="L63" s="167">
        <f t="shared" si="10"/>
        <v>0</v>
      </c>
      <c r="M63" s="167">
        <f t="shared" si="11"/>
        <v>1140</v>
      </c>
      <c r="N63" s="14">
        <f>(Tableau9[[#This Row],[Total tour
Prelimin.]]+Tableau9[[#This Row],[Finale
Fevr.]])/4</f>
        <v>285</v>
      </c>
      <c r="O63" s="168">
        <f t="shared" si="12"/>
        <v>71.25</v>
      </c>
    </row>
    <row r="64" spans="1:15" ht="24.95" customHeight="1" x14ac:dyDescent="0.25">
      <c r="A64" s="7" t="s">
        <v>247</v>
      </c>
      <c r="B64" s="162" t="s">
        <v>89</v>
      </c>
      <c r="C64" s="16" t="s">
        <v>23</v>
      </c>
      <c r="D64" s="17" t="s">
        <v>35</v>
      </c>
      <c r="E64" s="147">
        <v>282</v>
      </c>
      <c r="F64" s="429">
        <v>0</v>
      </c>
      <c r="G64" s="92">
        <v>291</v>
      </c>
      <c r="H64" s="429">
        <v>0</v>
      </c>
      <c r="I64" s="92"/>
      <c r="J64" s="91">
        <f t="shared" si="9"/>
        <v>573</v>
      </c>
      <c r="K64" s="93"/>
      <c r="L64" s="161">
        <f t="shared" si="10"/>
        <v>0</v>
      </c>
      <c r="M64" s="161">
        <f t="shared" si="11"/>
        <v>573</v>
      </c>
      <c r="N64" s="14">
        <f>(Tableau9[[#This Row],[Total tour
Prelimin.]]+Tableau9[[#This Row],[Finale
Fevr.]])/4</f>
        <v>143.25</v>
      </c>
      <c r="O64" s="150">
        <f t="shared" si="12"/>
        <v>35.8125</v>
      </c>
    </row>
    <row r="65" spans="1:17" ht="24.95" customHeight="1" x14ac:dyDescent="0.25">
      <c r="A65" s="7" t="s">
        <v>247</v>
      </c>
      <c r="B65" s="8" t="s">
        <v>90</v>
      </c>
      <c r="C65" s="7" t="s">
        <v>23</v>
      </c>
      <c r="D65" s="9" t="s">
        <v>18</v>
      </c>
      <c r="E65" s="10">
        <v>273</v>
      </c>
      <c r="F65" s="11">
        <v>0</v>
      </c>
      <c r="G65" s="10">
        <v>300</v>
      </c>
      <c r="H65" s="11">
        <v>0</v>
      </c>
      <c r="I65" s="10"/>
      <c r="J65" s="112">
        <f t="shared" si="9"/>
        <v>573</v>
      </c>
      <c r="K65" s="13"/>
      <c r="L65" s="12">
        <f t="shared" si="10"/>
        <v>0</v>
      </c>
      <c r="M65" s="12">
        <f t="shared" si="11"/>
        <v>573</v>
      </c>
      <c r="N65" s="14">
        <f>(Tableau9[[#This Row],[Total tour
Prelimin.]]+Tableau9[[#This Row],[Finale
Fevr.]])/4</f>
        <v>143.25</v>
      </c>
      <c r="O65" s="31">
        <f t="shared" si="12"/>
        <v>35.8125</v>
      </c>
    </row>
    <row r="66" spans="1:17" ht="30" customHeight="1" x14ac:dyDescent="0.25">
      <c r="A66" s="38"/>
      <c r="B66" s="186"/>
      <c r="C66" s="186"/>
      <c r="D66" s="186"/>
      <c r="E66" s="39"/>
      <c r="F66" s="39"/>
      <c r="G66" s="40"/>
      <c r="H66" s="39"/>
      <c r="I66" s="41"/>
      <c r="J66" s="42"/>
      <c r="K66" s="39"/>
      <c r="L66" s="42"/>
      <c r="M66" s="42"/>
      <c r="N66" s="43"/>
      <c r="O66" s="44"/>
    </row>
    <row r="67" spans="1:17" ht="27" customHeight="1" x14ac:dyDescent="0.4">
      <c r="A67" s="484" t="s">
        <v>48</v>
      </c>
      <c r="B67" s="492"/>
      <c r="C67" s="492"/>
      <c r="D67" s="492"/>
      <c r="E67" s="492"/>
      <c r="F67" s="492"/>
      <c r="G67" s="492"/>
      <c r="H67" s="492"/>
      <c r="I67" s="492"/>
      <c r="J67" s="492"/>
      <c r="K67" s="492"/>
      <c r="L67" s="492"/>
      <c r="M67" s="492"/>
      <c r="N67" s="492"/>
      <c r="O67" s="493"/>
    </row>
    <row r="68" spans="1:17" ht="30" x14ac:dyDescent="0.25">
      <c r="A68" s="2" t="s">
        <v>1</v>
      </c>
      <c r="B68" s="220" t="s">
        <v>2</v>
      </c>
      <c r="C68" s="221" t="s">
        <v>3</v>
      </c>
      <c r="D68" s="221" t="s">
        <v>4</v>
      </c>
      <c r="E68" s="4" t="s">
        <v>69</v>
      </c>
      <c r="F68" s="4" t="s">
        <v>70</v>
      </c>
      <c r="G68" s="4" t="s">
        <v>71</v>
      </c>
      <c r="H68" s="4" t="s">
        <v>72</v>
      </c>
      <c r="I68" s="4" t="s">
        <v>73</v>
      </c>
      <c r="J68" s="5" t="s">
        <v>10</v>
      </c>
      <c r="K68" s="6" t="s">
        <v>74</v>
      </c>
      <c r="L68" s="6" t="s">
        <v>12</v>
      </c>
      <c r="M68" s="6" t="s">
        <v>13</v>
      </c>
      <c r="N68" s="3" t="s">
        <v>14</v>
      </c>
      <c r="O68" s="28" t="s">
        <v>15</v>
      </c>
    </row>
    <row r="69" spans="1:17" s="54" customFormat="1" ht="25.15" customHeight="1" x14ac:dyDescent="0.25">
      <c r="A69" s="7">
        <v>1</v>
      </c>
      <c r="B69" s="30" t="s">
        <v>34</v>
      </c>
      <c r="C69" s="266" t="s">
        <v>21</v>
      </c>
      <c r="D69" s="9" t="s">
        <v>35</v>
      </c>
      <c r="E69" s="10">
        <v>24</v>
      </c>
      <c r="F69" s="10">
        <v>20</v>
      </c>
      <c r="G69" s="11">
        <v>15</v>
      </c>
      <c r="H69" s="10">
        <v>24</v>
      </c>
      <c r="I69" s="10">
        <v>22</v>
      </c>
      <c r="J69" s="12">
        <f t="shared" ref="J69:J76" si="13">(SUM(E69:I69)-MIN(E69:I69))</f>
        <v>90</v>
      </c>
      <c r="K69" s="13"/>
      <c r="L69" s="12">
        <f t="shared" ref="L69:L76" si="14">K69*2</f>
        <v>0</v>
      </c>
      <c r="M69" s="12">
        <f t="shared" ref="M69:M76" si="15">J69+L69</f>
        <v>90</v>
      </c>
      <c r="N69" s="230">
        <f>(Tableau10[[#This Row],[Total tour
Prelimin.]]+Tableau10[[#This Row],[Finale
Fevr.]])/4</f>
        <v>22.5</v>
      </c>
      <c r="O69" s="31">
        <f t="shared" ref="O69:O76" si="16">N69/8</f>
        <v>2.8125</v>
      </c>
      <c r="P69" s="53"/>
      <c r="Q69" s="38"/>
    </row>
    <row r="70" spans="1:17" s="38" customFormat="1" ht="25.15" customHeight="1" x14ac:dyDescent="0.25">
      <c r="A70" s="16">
        <v>2</v>
      </c>
      <c r="B70" s="30" t="s">
        <v>20</v>
      </c>
      <c r="C70" s="266" t="s">
        <v>21</v>
      </c>
      <c r="D70" s="9" t="s">
        <v>18</v>
      </c>
      <c r="E70" s="11">
        <v>18</v>
      </c>
      <c r="F70" s="82">
        <v>19</v>
      </c>
      <c r="G70" s="10">
        <v>22</v>
      </c>
      <c r="H70" s="10">
        <v>19</v>
      </c>
      <c r="I70" s="10">
        <v>24</v>
      </c>
      <c r="J70" s="12">
        <f t="shared" si="13"/>
        <v>84</v>
      </c>
      <c r="K70" s="13"/>
      <c r="L70" s="12">
        <f t="shared" si="14"/>
        <v>0</v>
      </c>
      <c r="M70" s="12">
        <f t="shared" si="15"/>
        <v>84</v>
      </c>
      <c r="N70" s="230">
        <f>(Tableau10[[#This Row],[Total tour
Prelimin.]]+Tableau10[[#This Row],[Finale
Fevr.]])/4</f>
        <v>21</v>
      </c>
      <c r="O70" s="31">
        <f t="shared" si="16"/>
        <v>2.625</v>
      </c>
    </row>
    <row r="71" spans="1:17" s="38" customFormat="1" ht="25.15" customHeight="1" x14ac:dyDescent="0.25">
      <c r="A71" s="16">
        <v>3</v>
      </c>
      <c r="B71" s="30" t="s">
        <v>226</v>
      </c>
      <c r="C71" s="7" t="s">
        <v>17</v>
      </c>
      <c r="D71" s="9" t="s">
        <v>18</v>
      </c>
      <c r="E71" s="10">
        <v>26</v>
      </c>
      <c r="F71" s="82">
        <v>26</v>
      </c>
      <c r="G71" s="10">
        <v>10</v>
      </c>
      <c r="H71" s="11">
        <v>0</v>
      </c>
      <c r="I71" s="82">
        <v>14</v>
      </c>
      <c r="J71" s="83">
        <f t="shared" si="13"/>
        <v>76</v>
      </c>
      <c r="K71" s="84"/>
      <c r="L71" s="83">
        <f t="shared" si="14"/>
        <v>0</v>
      </c>
      <c r="M71" s="83">
        <f t="shared" si="15"/>
        <v>76</v>
      </c>
      <c r="N71" s="230">
        <f>(Tableau10[[#This Row],[Total tour
Prelimin.]]+Tableau10[[#This Row],[Finale
Fevr.]])/4</f>
        <v>19</v>
      </c>
      <c r="O71" s="231">
        <f t="shared" si="16"/>
        <v>2.375</v>
      </c>
    </row>
    <row r="72" spans="1:17" s="38" customFormat="1" ht="25.15" customHeight="1" x14ac:dyDescent="0.25">
      <c r="A72" s="16">
        <v>4</v>
      </c>
      <c r="B72" s="30" t="s">
        <v>27</v>
      </c>
      <c r="C72" s="7" t="s">
        <v>17</v>
      </c>
      <c r="D72" s="9" t="s">
        <v>18</v>
      </c>
      <c r="E72" s="11">
        <v>9</v>
      </c>
      <c r="F72" s="82">
        <v>17</v>
      </c>
      <c r="G72" s="10">
        <v>16</v>
      </c>
      <c r="H72" s="10">
        <v>12</v>
      </c>
      <c r="I72" s="10">
        <v>14</v>
      </c>
      <c r="J72" s="12">
        <f t="shared" si="13"/>
        <v>59</v>
      </c>
      <c r="K72" s="13"/>
      <c r="L72" s="12">
        <f t="shared" si="14"/>
        <v>0</v>
      </c>
      <c r="M72" s="12">
        <f t="shared" si="15"/>
        <v>59</v>
      </c>
      <c r="N72" s="230">
        <f>(Tableau10[[#This Row],[Total tour
Prelimin.]]+Tableau10[[#This Row],[Finale
Fevr.]])/4</f>
        <v>14.75</v>
      </c>
      <c r="O72" s="31">
        <f t="shared" si="16"/>
        <v>1.84375</v>
      </c>
    </row>
    <row r="73" spans="1:17" s="38" customFormat="1" ht="25.15" customHeight="1" x14ac:dyDescent="0.25">
      <c r="A73" s="16">
        <v>5</v>
      </c>
      <c r="B73" s="30" t="s">
        <v>81</v>
      </c>
      <c r="C73" s="7" t="s">
        <v>17</v>
      </c>
      <c r="D73" s="9" t="s">
        <v>35</v>
      </c>
      <c r="E73" s="10">
        <v>14</v>
      </c>
      <c r="F73" s="10">
        <v>13</v>
      </c>
      <c r="G73" s="10">
        <v>15</v>
      </c>
      <c r="H73" s="10">
        <v>12</v>
      </c>
      <c r="I73" s="11">
        <v>10</v>
      </c>
      <c r="J73" s="12">
        <f t="shared" si="13"/>
        <v>54</v>
      </c>
      <c r="K73" s="13"/>
      <c r="L73" s="12">
        <f t="shared" si="14"/>
        <v>0</v>
      </c>
      <c r="M73" s="12">
        <f t="shared" si="15"/>
        <v>54</v>
      </c>
      <c r="N73" s="230">
        <f>(Tableau10[[#This Row],[Total tour
Prelimin.]]+Tableau10[[#This Row],[Finale
Fevr.]])/4</f>
        <v>13.5</v>
      </c>
      <c r="O73" s="31">
        <f t="shared" si="16"/>
        <v>1.6875</v>
      </c>
    </row>
    <row r="74" spans="1:17" s="38" customFormat="1" ht="25.15" customHeight="1" x14ac:dyDescent="0.25">
      <c r="A74" s="16">
        <v>6</v>
      </c>
      <c r="B74" s="30" t="s">
        <v>16</v>
      </c>
      <c r="C74" s="7" t="s">
        <v>17</v>
      </c>
      <c r="D74" s="9" t="s">
        <v>18</v>
      </c>
      <c r="E74" s="10">
        <v>8</v>
      </c>
      <c r="F74" s="82">
        <v>8</v>
      </c>
      <c r="G74" s="11">
        <v>0</v>
      </c>
      <c r="H74" s="10">
        <v>13</v>
      </c>
      <c r="I74" s="10">
        <v>16</v>
      </c>
      <c r="J74" s="12">
        <f t="shared" si="13"/>
        <v>45</v>
      </c>
      <c r="K74" s="13"/>
      <c r="L74" s="12">
        <f t="shared" si="14"/>
        <v>0</v>
      </c>
      <c r="M74" s="12">
        <f t="shared" si="15"/>
        <v>45</v>
      </c>
      <c r="N74" s="230">
        <f>(Tableau10[[#This Row],[Total tour
Prelimin.]]+Tableau10[[#This Row],[Finale
Fevr.]])/4</f>
        <v>11.25</v>
      </c>
      <c r="O74" s="31">
        <f t="shared" si="16"/>
        <v>1.40625</v>
      </c>
    </row>
    <row r="75" spans="1:17" s="38" customFormat="1" ht="25.15" customHeight="1" x14ac:dyDescent="0.25">
      <c r="A75" s="16" t="s">
        <v>247</v>
      </c>
      <c r="B75" s="30" t="s">
        <v>90</v>
      </c>
      <c r="C75" s="7" t="s">
        <v>23</v>
      </c>
      <c r="D75" s="9" t="s">
        <v>18</v>
      </c>
      <c r="E75" s="10">
        <v>7</v>
      </c>
      <c r="F75" s="11">
        <v>0</v>
      </c>
      <c r="G75" s="10">
        <v>7</v>
      </c>
      <c r="H75" s="11">
        <v>0</v>
      </c>
      <c r="I75" s="10"/>
      <c r="J75" s="12">
        <f t="shared" si="13"/>
        <v>14</v>
      </c>
      <c r="K75" s="13"/>
      <c r="L75" s="12">
        <f t="shared" si="14"/>
        <v>0</v>
      </c>
      <c r="M75" s="12">
        <f t="shared" si="15"/>
        <v>14</v>
      </c>
      <c r="N75" s="230">
        <f>(Tableau10[[#This Row],[Total tour
Prelimin.]]+Tableau10[[#This Row],[Finale
Fevr.]])/4</f>
        <v>3.5</v>
      </c>
      <c r="O75" s="31">
        <f t="shared" si="16"/>
        <v>0.4375</v>
      </c>
    </row>
    <row r="76" spans="1:17" s="38" customFormat="1" ht="25.15" customHeight="1" x14ac:dyDescent="0.25">
      <c r="A76" s="16" t="s">
        <v>247</v>
      </c>
      <c r="B76" s="30" t="s">
        <v>89</v>
      </c>
      <c r="C76" s="7" t="s">
        <v>23</v>
      </c>
      <c r="D76" s="9" t="s">
        <v>35</v>
      </c>
      <c r="E76" s="10">
        <v>7</v>
      </c>
      <c r="F76" s="11">
        <v>0</v>
      </c>
      <c r="G76" s="10">
        <v>5</v>
      </c>
      <c r="H76" s="11">
        <v>0</v>
      </c>
      <c r="I76" s="10"/>
      <c r="J76" s="12">
        <f t="shared" si="13"/>
        <v>12</v>
      </c>
      <c r="K76" s="13"/>
      <c r="L76" s="12">
        <f t="shared" si="14"/>
        <v>0</v>
      </c>
      <c r="M76" s="12">
        <f t="shared" si="15"/>
        <v>12</v>
      </c>
      <c r="N76" s="230">
        <f>(Tableau10[[#This Row],[Total tour
Prelimin.]]+Tableau10[[#This Row],[Finale
Fevr.]])/4</f>
        <v>3</v>
      </c>
      <c r="O76" s="31">
        <f t="shared" si="16"/>
        <v>0.375</v>
      </c>
    </row>
    <row r="77" spans="1:17" ht="27" customHeight="1" x14ac:dyDescent="0.25">
      <c r="A77" s="38"/>
      <c r="B77" s="186"/>
      <c r="C77" s="186"/>
      <c r="D77" s="186"/>
      <c r="E77" s="39"/>
      <c r="F77" s="39"/>
      <c r="G77" s="40"/>
      <c r="H77" s="39"/>
      <c r="I77" s="41"/>
      <c r="J77" s="42"/>
      <c r="K77" s="39"/>
      <c r="L77" s="42"/>
      <c r="M77" s="42"/>
      <c r="N77" s="43"/>
      <c r="O77" s="44"/>
    </row>
    <row r="78" spans="1:17" ht="25.15" customHeight="1" x14ac:dyDescent="0.4">
      <c r="A78" s="484" t="s">
        <v>49</v>
      </c>
      <c r="B78" s="492"/>
      <c r="C78" s="492"/>
      <c r="D78" s="492"/>
      <c r="E78" s="492"/>
      <c r="F78" s="492"/>
      <c r="G78" s="492"/>
      <c r="H78" s="492"/>
      <c r="I78" s="492"/>
      <c r="J78" s="492"/>
      <c r="K78" s="492"/>
      <c r="L78" s="492"/>
      <c r="M78" s="492"/>
      <c r="N78" s="492"/>
      <c r="O78" s="493"/>
    </row>
    <row r="79" spans="1:17" ht="30" x14ac:dyDescent="0.25">
      <c r="A79" s="32" t="s">
        <v>1</v>
      </c>
      <c r="B79" s="344" t="s">
        <v>2</v>
      </c>
      <c r="C79" s="47" t="s">
        <v>3</v>
      </c>
      <c r="D79" s="47" t="s">
        <v>4</v>
      </c>
      <c r="E79" s="48" t="s">
        <v>5</v>
      </c>
      <c r="F79" s="48" t="s">
        <v>6</v>
      </c>
      <c r="G79" s="48" t="s">
        <v>7</v>
      </c>
      <c r="H79" s="48" t="s">
        <v>8</v>
      </c>
      <c r="I79" s="48" t="s">
        <v>9</v>
      </c>
      <c r="J79" s="49" t="s">
        <v>10</v>
      </c>
      <c r="K79" s="50" t="s">
        <v>11</v>
      </c>
      <c r="L79" s="50" t="s">
        <v>12</v>
      </c>
      <c r="M79" s="50" t="s">
        <v>13</v>
      </c>
      <c r="N79" s="51" t="s">
        <v>14</v>
      </c>
      <c r="O79" s="52" t="s">
        <v>15</v>
      </c>
    </row>
    <row r="80" spans="1:17" ht="25.15" customHeight="1" x14ac:dyDescent="0.25">
      <c r="A80" s="16">
        <v>1</v>
      </c>
      <c r="B80" s="8" t="s">
        <v>24</v>
      </c>
      <c r="C80" s="7" t="s">
        <v>17</v>
      </c>
      <c r="D80" s="9" t="s">
        <v>50</v>
      </c>
      <c r="E80" s="11">
        <v>289</v>
      </c>
      <c r="F80" s="10">
        <v>293</v>
      </c>
      <c r="G80" s="10">
        <v>297</v>
      </c>
      <c r="H80" s="10">
        <v>294</v>
      </c>
      <c r="I80" s="10">
        <v>292</v>
      </c>
      <c r="J80" s="12">
        <f t="shared" ref="J80:J90" si="17">(SUM(E80:I80)-MIN(E80:I80))</f>
        <v>1176</v>
      </c>
      <c r="K80" s="13"/>
      <c r="L80" s="12">
        <f t="shared" ref="L80:L90" si="18">K80*2</f>
        <v>0</v>
      </c>
      <c r="M80" s="12">
        <f t="shared" ref="M80:M90" si="19">J80+L80</f>
        <v>1176</v>
      </c>
      <c r="N80" s="14">
        <f>(Tableau11[[#This Row],[Total tour
Prelimin.]]+Tableau11[[#This Row],[Finale
févr-22]])/4</f>
        <v>294</v>
      </c>
      <c r="O80" s="31">
        <f t="shared" ref="O80:O90" si="20">N80/3</f>
        <v>98</v>
      </c>
    </row>
    <row r="81" spans="1:18" ht="25.15" customHeight="1" x14ac:dyDescent="0.25">
      <c r="A81" s="16">
        <v>2</v>
      </c>
      <c r="B81" s="8" t="s">
        <v>82</v>
      </c>
      <c r="C81" s="7" t="s">
        <v>45</v>
      </c>
      <c r="D81" s="9" t="s">
        <v>50</v>
      </c>
      <c r="E81" s="11">
        <v>290</v>
      </c>
      <c r="F81" s="10">
        <v>295</v>
      </c>
      <c r="G81" s="10">
        <v>293</v>
      </c>
      <c r="H81" s="10">
        <v>292</v>
      </c>
      <c r="I81" s="10">
        <v>295</v>
      </c>
      <c r="J81" s="12">
        <f t="shared" si="17"/>
        <v>1175</v>
      </c>
      <c r="K81" s="13"/>
      <c r="L81" s="12">
        <f t="shared" si="18"/>
        <v>0</v>
      </c>
      <c r="M81" s="12">
        <f t="shared" si="19"/>
        <v>1175</v>
      </c>
      <c r="N81" s="14">
        <f>(Tableau11[[#This Row],[Total tour
Prelimin.]]+Tableau11[[#This Row],[Finale
févr-22]])/4</f>
        <v>293.75</v>
      </c>
      <c r="O81" s="31">
        <f t="shared" si="20"/>
        <v>97.916666666666671</v>
      </c>
    </row>
    <row r="82" spans="1:18" ht="25.15" customHeight="1" x14ac:dyDescent="0.25">
      <c r="A82" s="16">
        <v>3</v>
      </c>
      <c r="B82" s="8" t="s">
        <v>193</v>
      </c>
      <c r="C82" s="7" t="s">
        <v>17</v>
      </c>
      <c r="D82" s="9" t="s">
        <v>50</v>
      </c>
      <c r="E82" s="10">
        <v>294</v>
      </c>
      <c r="F82" s="10">
        <v>287</v>
      </c>
      <c r="G82" s="11">
        <v>286</v>
      </c>
      <c r="H82" s="10">
        <v>293</v>
      </c>
      <c r="I82" s="10">
        <v>290</v>
      </c>
      <c r="J82" s="12">
        <f t="shared" si="17"/>
        <v>1164</v>
      </c>
      <c r="K82" s="13"/>
      <c r="L82" s="12">
        <f t="shared" si="18"/>
        <v>0</v>
      </c>
      <c r="M82" s="12">
        <f t="shared" si="19"/>
        <v>1164</v>
      </c>
      <c r="N82" s="14">
        <f>(Tableau11[[#This Row],[Total tour
Prelimin.]]+Tableau11[[#This Row],[Finale
févr-22]])/4</f>
        <v>291</v>
      </c>
      <c r="O82" s="31">
        <f t="shared" si="20"/>
        <v>97</v>
      </c>
    </row>
    <row r="83" spans="1:18" ht="25.15" customHeight="1" x14ac:dyDescent="0.25">
      <c r="A83" s="16">
        <v>4</v>
      </c>
      <c r="B83" s="8" t="s">
        <v>203</v>
      </c>
      <c r="C83" s="7" t="s">
        <v>23</v>
      </c>
      <c r="D83" s="9" t="s">
        <v>50</v>
      </c>
      <c r="E83" s="11">
        <v>286</v>
      </c>
      <c r="F83" s="10">
        <v>289</v>
      </c>
      <c r="G83" s="10">
        <v>292</v>
      </c>
      <c r="H83" s="10">
        <v>290</v>
      </c>
      <c r="I83" s="10">
        <v>292</v>
      </c>
      <c r="J83" s="12">
        <f t="shared" si="17"/>
        <v>1163</v>
      </c>
      <c r="K83" s="13"/>
      <c r="L83" s="12">
        <f t="shared" si="18"/>
        <v>0</v>
      </c>
      <c r="M83" s="12">
        <f t="shared" si="19"/>
        <v>1163</v>
      </c>
      <c r="N83" s="14">
        <f>(Tableau11[[#This Row],[Total tour
Prelimin.]]+Tableau11[[#This Row],[Finale
févr-22]])/4</f>
        <v>290.75</v>
      </c>
      <c r="O83" s="31">
        <f t="shared" si="20"/>
        <v>96.916666666666671</v>
      </c>
    </row>
    <row r="84" spans="1:18" s="90" customFormat="1" ht="25.15" customHeight="1" x14ac:dyDescent="0.25">
      <c r="A84" s="16">
        <v>5</v>
      </c>
      <c r="B84" s="8" t="s">
        <v>51</v>
      </c>
      <c r="C84" s="7" t="s">
        <v>17</v>
      </c>
      <c r="D84" s="9" t="s">
        <v>50</v>
      </c>
      <c r="E84" s="10">
        <v>276</v>
      </c>
      <c r="F84" s="11">
        <v>0</v>
      </c>
      <c r="G84" s="10">
        <v>280</v>
      </c>
      <c r="H84" s="10">
        <v>276</v>
      </c>
      <c r="I84" s="10">
        <v>277</v>
      </c>
      <c r="J84" s="12">
        <f t="shared" si="17"/>
        <v>1109</v>
      </c>
      <c r="K84" s="13"/>
      <c r="L84" s="12">
        <f t="shared" si="18"/>
        <v>0</v>
      </c>
      <c r="M84" s="12">
        <f t="shared" si="19"/>
        <v>1109</v>
      </c>
      <c r="N84" s="14">
        <f>(Tableau11[[#This Row],[Total tour
Prelimin.]]+Tableau11[[#This Row],[Finale
févr-22]])/4</f>
        <v>277.25</v>
      </c>
      <c r="O84" s="31">
        <f t="shared" si="20"/>
        <v>92.416666666666671</v>
      </c>
    </row>
    <row r="85" spans="1:18" ht="25.15" customHeight="1" x14ac:dyDescent="0.25">
      <c r="A85" s="16">
        <v>6</v>
      </c>
      <c r="B85" s="8" t="s">
        <v>52</v>
      </c>
      <c r="C85" s="7" t="s">
        <v>23</v>
      </c>
      <c r="D85" s="9" t="s">
        <v>50</v>
      </c>
      <c r="E85" s="10">
        <v>272</v>
      </c>
      <c r="F85" s="10">
        <v>280</v>
      </c>
      <c r="G85" s="11">
        <v>270</v>
      </c>
      <c r="H85" s="10">
        <v>280</v>
      </c>
      <c r="I85" s="10">
        <v>271</v>
      </c>
      <c r="J85" s="12">
        <f t="shared" si="17"/>
        <v>1103</v>
      </c>
      <c r="K85" s="13"/>
      <c r="L85" s="12">
        <f t="shared" si="18"/>
        <v>0</v>
      </c>
      <c r="M85" s="12">
        <f t="shared" si="19"/>
        <v>1103</v>
      </c>
      <c r="N85" s="14">
        <f>(Tableau11[[#This Row],[Total tour
Prelimin.]]+Tableau11[[#This Row],[Finale
févr-22]])/4</f>
        <v>275.75</v>
      </c>
      <c r="O85" s="31">
        <f t="shared" si="20"/>
        <v>91.916666666666671</v>
      </c>
    </row>
    <row r="86" spans="1:18" ht="25.15" customHeight="1" x14ac:dyDescent="0.25">
      <c r="A86" s="16">
        <v>7</v>
      </c>
      <c r="B86" s="8" t="s">
        <v>216</v>
      </c>
      <c r="C86" s="7" t="s">
        <v>45</v>
      </c>
      <c r="D86" s="9" t="s">
        <v>50</v>
      </c>
      <c r="E86" s="10">
        <v>271</v>
      </c>
      <c r="F86" s="11">
        <v>270</v>
      </c>
      <c r="G86" s="10">
        <v>280</v>
      </c>
      <c r="H86" s="10">
        <v>275</v>
      </c>
      <c r="I86" s="10">
        <v>273</v>
      </c>
      <c r="J86" s="12">
        <f t="shared" si="17"/>
        <v>1099</v>
      </c>
      <c r="K86" s="13"/>
      <c r="L86" s="12">
        <f t="shared" si="18"/>
        <v>0</v>
      </c>
      <c r="M86" s="12">
        <f t="shared" si="19"/>
        <v>1099</v>
      </c>
      <c r="N86" s="14">
        <f>(Tableau11[[#This Row],[Total tour
Prelimin.]]+Tableau11[[#This Row],[Finale
févr-22]])/4</f>
        <v>274.75</v>
      </c>
      <c r="O86" s="31">
        <f t="shared" si="20"/>
        <v>91.583333333333329</v>
      </c>
    </row>
    <row r="87" spans="1:18" ht="25.15" customHeight="1" x14ac:dyDescent="0.25">
      <c r="A87" s="16">
        <v>8</v>
      </c>
      <c r="B87" s="8" t="s">
        <v>30</v>
      </c>
      <c r="C87" s="7" t="s">
        <v>23</v>
      </c>
      <c r="D87" s="9" t="s">
        <v>50</v>
      </c>
      <c r="E87" s="10">
        <v>274</v>
      </c>
      <c r="F87" s="10">
        <v>270</v>
      </c>
      <c r="G87" s="11">
        <v>269</v>
      </c>
      <c r="H87" s="10">
        <v>269</v>
      </c>
      <c r="I87" s="10">
        <v>267</v>
      </c>
      <c r="J87" s="12">
        <f t="shared" si="17"/>
        <v>1082</v>
      </c>
      <c r="K87" s="13"/>
      <c r="L87" s="12">
        <f t="shared" si="18"/>
        <v>0</v>
      </c>
      <c r="M87" s="12">
        <f t="shared" si="19"/>
        <v>1082</v>
      </c>
      <c r="N87" s="14">
        <f>(Tableau11[[#This Row],[Total tour
Prelimin.]]+Tableau11[[#This Row],[Finale
févr-22]])/4</f>
        <v>270.5</v>
      </c>
      <c r="O87" s="31">
        <f t="shared" si="20"/>
        <v>90.166666666666671</v>
      </c>
    </row>
    <row r="88" spans="1:18" s="54" customFormat="1" ht="25.15" customHeight="1" x14ac:dyDescent="0.25">
      <c r="A88" s="16">
        <v>9</v>
      </c>
      <c r="B88" s="8" t="s">
        <v>241</v>
      </c>
      <c r="C88" s="7" t="s">
        <v>23</v>
      </c>
      <c r="D88" s="9" t="s">
        <v>50</v>
      </c>
      <c r="E88" s="10">
        <v>253</v>
      </c>
      <c r="F88" s="10">
        <v>262</v>
      </c>
      <c r="G88" s="10">
        <v>258</v>
      </c>
      <c r="H88" s="11">
        <v>251</v>
      </c>
      <c r="I88" s="10">
        <v>268</v>
      </c>
      <c r="J88" s="12">
        <f t="shared" si="17"/>
        <v>1041</v>
      </c>
      <c r="K88" s="13"/>
      <c r="L88" s="12">
        <f t="shared" si="18"/>
        <v>0</v>
      </c>
      <c r="M88" s="12">
        <f t="shared" si="19"/>
        <v>1041</v>
      </c>
      <c r="N88" s="14">
        <f>(Tableau11[[#This Row],[Total tour
Prelimin.]]+Tableau11[[#This Row],[Finale
févr-22]])/4</f>
        <v>260.25</v>
      </c>
      <c r="O88" s="31">
        <f t="shared" si="20"/>
        <v>86.75</v>
      </c>
      <c r="P88" s="53"/>
      <c r="Q88" s="38"/>
      <c r="R88" s="55"/>
    </row>
    <row r="89" spans="1:18" s="38" customFormat="1" ht="25.15" customHeight="1" x14ac:dyDescent="0.25">
      <c r="A89" s="16">
        <v>10</v>
      </c>
      <c r="B89" s="8" t="s">
        <v>228</v>
      </c>
      <c r="C89" s="7" t="s">
        <v>23</v>
      </c>
      <c r="D89" s="9" t="s">
        <v>50</v>
      </c>
      <c r="E89" s="10">
        <v>256</v>
      </c>
      <c r="F89" s="10">
        <v>261</v>
      </c>
      <c r="G89" s="11">
        <v>239</v>
      </c>
      <c r="H89" s="10">
        <v>250</v>
      </c>
      <c r="I89" s="10">
        <v>247</v>
      </c>
      <c r="J89" s="12">
        <f t="shared" si="17"/>
        <v>1014</v>
      </c>
      <c r="K89" s="13"/>
      <c r="L89" s="12">
        <f t="shared" si="18"/>
        <v>0</v>
      </c>
      <c r="M89" s="12">
        <f t="shared" si="19"/>
        <v>1014</v>
      </c>
      <c r="N89" s="14">
        <f>(Tableau11[[#This Row],[Total tour
Prelimin.]]+Tableau11[[#This Row],[Finale
févr-22]])/4</f>
        <v>253.5</v>
      </c>
      <c r="O89" s="31">
        <f t="shared" si="20"/>
        <v>84.5</v>
      </c>
    </row>
    <row r="90" spans="1:18" ht="25.15" customHeight="1" x14ac:dyDescent="0.25">
      <c r="A90" s="16" t="s">
        <v>247</v>
      </c>
      <c r="B90" s="8" t="s">
        <v>88</v>
      </c>
      <c r="C90" s="7" t="s">
        <v>45</v>
      </c>
      <c r="D90" s="9" t="s">
        <v>50</v>
      </c>
      <c r="E90" s="10">
        <v>280</v>
      </c>
      <c r="F90" s="10">
        <v>281</v>
      </c>
      <c r="G90" s="10">
        <v>280</v>
      </c>
      <c r="H90" s="11">
        <v>0</v>
      </c>
      <c r="I90" s="11">
        <v>0</v>
      </c>
      <c r="J90" s="12">
        <f t="shared" si="17"/>
        <v>841</v>
      </c>
      <c r="K90" s="13"/>
      <c r="L90" s="12">
        <f t="shared" si="18"/>
        <v>0</v>
      </c>
      <c r="M90" s="12">
        <f t="shared" si="19"/>
        <v>841</v>
      </c>
      <c r="N90" s="14">
        <f>(Tableau11[[#This Row],[Total tour
Prelimin.]]+Tableau11[[#This Row],[Finale
févr-22]])/4</f>
        <v>210.25</v>
      </c>
      <c r="O90" s="31">
        <f t="shared" si="20"/>
        <v>70.083333333333329</v>
      </c>
    </row>
    <row r="91" spans="1:18" ht="25.15" customHeight="1" x14ac:dyDescent="0.25"/>
    <row r="92" spans="1:18" ht="26.25" x14ac:dyDescent="0.4">
      <c r="A92" s="484" t="s">
        <v>53</v>
      </c>
      <c r="B92" s="485"/>
      <c r="C92" s="485"/>
      <c r="D92" s="485"/>
      <c r="E92" s="485"/>
      <c r="F92" s="485"/>
      <c r="G92" s="485"/>
      <c r="H92" s="485"/>
      <c r="I92" s="485"/>
      <c r="J92" s="485"/>
      <c r="K92" s="485"/>
      <c r="L92" s="485"/>
      <c r="M92" s="485"/>
      <c r="N92" s="485"/>
      <c r="O92" s="486"/>
    </row>
    <row r="93" spans="1:18" ht="25.15" customHeight="1" x14ac:dyDescent="0.25">
      <c r="A93" s="2" t="s">
        <v>1</v>
      </c>
      <c r="B93" s="220" t="s">
        <v>2</v>
      </c>
      <c r="C93" s="221" t="s">
        <v>3</v>
      </c>
      <c r="D93" s="221" t="s">
        <v>4</v>
      </c>
      <c r="E93" s="4" t="s">
        <v>69</v>
      </c>
      <c r="F93" s="4" t="s">
        <v>70</v>
      </c>
      <c r="G93" s="4" t="s">
        <v>71</v>
      </c>
      <c r="H93" s="4" t="s">
        <v>72</v>
      </c>
      <c r="I93" s="4" t="s">
        <v>73</v>
      </c>
      <c r="J93" s="5" t="s">
        <v>10</v>
      </c>
      <c r="K93" s="6" t="s">
        <v>74</v>
      </c>
      <c r="L93" s="6" t="s">
        <v>12</v>
      </c>
      <c r="M93" s="6" t="s">
        <v>13</v>
      </c>
      <c r="N93" s="3" t="s">
        <v>14</v>
      </c>
      <c r="O93" s="28" t="s">
        <v>15</v>
      </c>
    </row>
    <row r="94" spans="1:18" ht="25.15" customHeight="1" x14ac:dyDescent="0.25">
      <c r="A94" s="29">
        <v>1</v>
      </c>
      <c r="B94" s="30" t="s">
        <v>55</v>
      </c>
      <c r="C94" s="7" t="s">
        <v>17</v>
      </c>
      <c r="D94" s="9" t="s">
        <v>54</v>
      </c>
      <c r="E94" s="11">
        <v>282</v>
      </c>
      <c r="F94" s="10">
        <v>285</v>
      </c>
      <c r="G94" s="10">
        <v>288</v>
      </c>
      <c r="H94" s="10">
        <v>287</v>
      </c>
      <c r="I94" s="10">
        <v>287</v>
      </c>
      <c r="J94" s="12">
        <f>(SUM(E94:I94)-MIN(E94:I94))</f>
        <v>1147</v>
      </c>
      <c r="K94" s="13"/>
      <c r="L94" s="12">
        <f>K94*2</f>
        <v>0</v>
      </c>
      <c r="M94" s="12">
        <f>J94+L94</f>
        <v>1147</v>
      </c>
      <c r="N94" s="14">
        <f>(Tableau12[[#This Row],[Total tour
Prelimin.]]+Tableau12[[#This Row],[Finale
Fevr.]])/4</f>
        <v>286.75</v>
      </c>
      <c r="O94" s="31">
        <f>N94/3</f>
        <v>95.583333333333329</v>
      </c>
    </row>
    <row r="95" spans="1:18" ht="25.15" customHeight="1" x14ac:dyDescent="0.25">
      <c r="A95" s="29">
        <v>2</v>
      </c>
      <c r="B95" s="30" t="s">
        <v>36</v>
      </c>
      <c r="C95" s="7" t="s">
        <v>23</v>
      </c>
      <c r="D95" s="9" t="s">
        <v>54</v>
      </c>
      <c r="E95" s="10">
        <v>270</v>
      </c>
      <c r="F95" s="11">
        <v>260</v>
      </c>
      <c r="G95" s="10">
        <v>268</v>
      </c>
      <c r="H95" s="10">
        <v>262</v>
      </c>
      <c r="I95" s="10">
        <v>268</v>
      </c>
      <c r="J95" s="12">
        <f>(SUM(E95:I95)-MIN(E95:I95))</f>
        <v>1068</v>
      </c>
      <c r="K95" s="13"/>
      <c r="L95" s="12">
        <f>K95*2</f>
        <v>0</v>
      </c>
      <c r="M95" s="12">
        <f>J95+L95</f>
        <v>1068</v>
      </c>
      <c r="N95" s="14">
        <f>(Tableau12[[#This Row],[Total tour
Prelimin.]]+Tableau12[[#This Row],[Finale
Fevr.]])/4</f>
        <v>267</v>
      </c>
      <c r="O95" s="31">
        <f>N95/3</f>
        <v>89</v>
      </c>
    </row>
    <row r="96" spans="1:18" ht="25.15" customHeight="1" x14ac:dyDescent="0.25">
      <c r="A96" s="29">
        <v>3</v>
      </c>
      <c r="B96" s="30" t="s">
        <v>56</v>
      </c>
      <c r="C96" s="7" t="s">
        <v>29</v>
      </c>
      <c r="D96" s="9" t="s">
        <v>54</v>
      </c>
      <c r="E96" s="10">
        <v>268</v>
      </c>
      <c r="F96" s="10">
        <v>271</v>
      </c>
      <c r="G96" s="10">
        <v>265</v>
      </c>
      <c r="H96" s="11">
        <v>255</v>
      </c>
      <c r="I96" s="10">
        <v>258</v>
      </c>
      <c r="J96" s="12">
        <f>(SUM(E96:I96)-MIN(E96:I96))</f>
        <v>1062</v>
      </c>
      <c r="K96" s="13"/>
      <c r="L96" s="12">
        <f>K96*2</f>
        <v>0</v>
      </c>
      <c r="M96" s="12">
        <f>J96+L96</f>
        <v>1062</v>
      </c>
      <c r="N96" s="14">
        <f>(Tableau12[[#This Row],[Total tour
Prelimin.]]+Tableau12[[#This Row],[Finale
Fevr.]])/4</f>
        <v>265.5</v>
      </c>
      <c r="O96" s="31">
        <f>N96/3</f>
        <v>88.5</v>
      </c>
    </row>
    <row r="97" spans="1:15" ht="25.15" customHeight="1" x14ac:dyDescent="0.25">
      <c r="A97" s="29">
        <v>4</v>
      </c>
      <c r="B97" s="30" t="s">
        <v>230</v>
      </c>
      <c r="C97" s="7" t="s">
        <v>23</v>
      </c>
      <c r="D97" s="9" t="s">
        <v>54</v>
      </c>
      <c r="E97" s="82">
        <v>274</v>
      </c>
      <c r="F97" s="11">
        <v>250</v>
      </c>
      <c r="G97" s="82">
        <v>258</v>
      </c>
      <c r="H97" s="82">
        <v>264</v>
      </c>
      <c r="I97" s="82">
        <v>254</v>
      </c>
      <c r="J97" s="83">
        <f>(SUM(E97:I97)-MIN(E97:I97))</f>
        <v>1050</v>
      </c>
      <c r="K97" s="84"/>
      <c r="L97" s="83">
        <f>K97*2</f>
        <v>0</v>
      </c>
      <c r="M97" s="83">
        <f>J97+L97</f>
        <v>1050</v>
      </c>
      <c r="N97" s="14">
        <f>(Tableau12[[#This Row],[Total tour
Prelimin.]]+Tableau12[[#This Row],[Finale
Fevr.]])/4</f>
        <v>262.5</v>
      </c>
      <c r="O97" s="231">
        <f>N97/3</f>
        <v>87.5</v>
      </c>
    </row>
    <row r="98" spans="1:15" ht="25.15" customHeight="1" x14ac:dyDescent="0.25">
      <c r="A98" s="53"/>
      <c r="B98" s="191"/>
      <c r="C98" s="191"/>
      <c r="D98" s="191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</row>
    <row r="99" spans="1:15" ht="26.25" customHeight="1" x14ac:dyDescent="0.4">
      <c r="A99" s="484" t="s">
        <v>57</v>
      </c>
      <c r="B99" s="492"/>
      <c r="C99" s="492"/>
      <c r="D99" s="492"/>
      <c r="E99" s="492"/>
      <c r="F99" s="492"/>
      <c r="G99" s="492"/>
      <c r="H99" s="492"/>
      <c r="I99" s="492"/>
      <c r="J99" s="492"/>
      <c r="K99" s="492"/>
      <c r="L99" s="492"/>
      <c r="M99" s="492"/>
      <c r="N99" s="492"/>
      <c r="O99" s="493"/>
    </row>
    <row r="100" spans="1:15" ht="30" x14ac:dyDescent="0.25">
      <c r="A100" s="58" t="s">
        <v>1</v>
      </c>
      <c r="B100" s="344" t="s">
        <v>2</v>
      </c>
      <c r="C100" s="47" t="s">
        <v>3</v>
      </c>
      <c r="D100" s="47" t="s">
        <v>4</v>
      </c>
      <c r="E100" s="48" t="s">
        <v>5</v>
      </c>
      <c r="F100" s="48" t="s">
        <v>6</v>
      </c>
      <c r="G100" s="48" t="s">
        <v>7</v>
      </c>
      <c r="H100" s="48" t="s">
        <v>8</v>
      </c>
      <c r="I100" s="48" t="s">
        <v>9</v>
      </c>
      <c r="J100" s="49" t="s">
        <v>10</v>
      </c>
      <c r="K100" s="50" t="s">
        <v>11</v>
      </c>
      <c r="L100" s="50" t="s">
        <v>12</v>
      </c>
      <c r="M100" s="50" t="s">
        <v>13</v>
      </c>
      <c r="N100" s="51" t="s">
        <v>14</v>
      </c>
      <c r="O100" s="52" t="s">
        <v>15</v>
      </c>
    </row>
    <row r="101" spans="1:15" ht="24.95" customHeight="1" x14ac:dyDescent="0.25">
      <c r="A101" s="16">
        <v>1</v>
      </c>
      <c r="B101" s="30" t="s">
        <v>194</v>
      </c>
      <c r="C101" s="267" t="s">
        <v>17</v>
      </c>
      <c r="D101" s="61" t="s">
        <v>50</v>
      </c>
      <c r="E101" s="308">
        <v>314.10000000000002</v>
      </c>
      <c r="F101" s="308">
        <v>314.39999999999998</v>
      </c>
      <c r="G101" s="308">
        <v>313.39999999999998</v>
      </c>
      <c r="H101" s="385">
        <v>312.60000000000002</v>
      </c>
      <c r="I101" s="308">
        <v>313.3</v>
      </c>
      <c r="J101" s="325">
        <f t="shared" ref="J101:J107" si="21">(SUM(E101:I101)-MIN(E101:I101))</f>
        <v>1255.1999999999998</v>
      </c>
      <c r="K101" s="308"/>
      <c r="L101" s="326">
        <f t="shared" ref="L101:L107" si="22">K101*2</f>
        <v>0</v>
      </c>
      <c r="M101" s="326">
        <f t="shared" ref="M101:M107" si="23">J101+L101</f>
        <v>1255.1999999999998</v>
      </c>
      <c r="N101" s="327">
        <f>(Tableau13[[#This Row],[Total tour
Prelimin.]]+Tableau13[[#This Row],[Finale
févr-22]])/4</f>
        <v>313.79999999999995</v>
      </c>
      <c r="O101" s="168">
        <f t="shared" ref="O101:O107" si="24">N101/3</f>
        <v>104.59999999999998</v>
      </c>
    </row>
    <row r="102" spans="1:15" ht="24.95" customHeight="1" x14ac:dyDescent="0.25">
      <c r="A102" s="16">
        <v>2</v>
      </c>
      <c r="B102" s="30" t="s">
        <v>47</v>
      </c>
      <c r="C102" s="7" t="s">
        <v>17</v>
      </c>
      <c r="D102" s="9" t="s">
        <v>50</v>
      </c>
      <c r="E102" s="108">
        <v>302.2</v>
      </c>
      <c r="F102" s="108">
        <v>307</v>
      </c>
      <c r="G102" s="108">
        <v>308.39999999999998</v>
      </c>
      <c r="H102" s="322">
        <v>299.60000000000002</v>
      </c>
      <c r="I102" s="108">
        <v>306.60000000000002</v>
      </c>
      <c r="J102" s="328">
        <f t="shared" si="21"/>
        <v>1224.2000000000003</v>
      </c>
      <c r="K102" s="108"/>
      <c r="L102" s="323">
        <f t="shared" si="22"/>
        <v>0</v>
      </c>
      <c r="M102" s="323">
        <f t="shared" si="23"/>
        <v>1224.2000000000003</v>
      </c>
      <c r="N102" s="327">
        <f>(Tableau13[[#This Row],[Total tour
Prelimin.]]+Tableau13[[#This Row],[Finale
févr-22]])/4</f>
        <v>306.05000000000007</v>
      </c>
      <c r="O102" s="31">
        <f t="shared" si="24"/>
        <v>102.01666666666669</v>
      </c>
    </row>
    <row r="103" spans="1:15" ht="24.95" customHeight="1" x14ac:dyDescent="0.25">
      <c r="A103" s="16">
        <v>3</v>
      </c>
      <c r="B103" s="433" t="s">
        <v>58</v>
      </c>
      <c r="C103" s="267" t="s">
        <v>17</v>
      </c>
      <c r="D103" s="61" t="s">
        <v>50</v>
      </c>
      <c r="E103" s="385">
        <v>300.8</v>
      </c>
      <c r="F103" s="108">
        <v>308</v>
      </c>
      <c r="G103" s="108">
        <v>306.10000000000002</v>
      </c>
      <c r="H103" s="108">
        <v>295</v>
      </c>
      <c r="I103" s="108">
        <v>307.39999999999998</v>
      </c>
      <c r="J103" s="328">
        <f t="shared" si="21"/>
        <v>1222.3000000000002</v>
      </c>
      <c r="K103" s="108"/>
      <c r="L103" s="323">
        <f t="shared" si="22"/>
        <v>0</v>
      </c>
      <c r="M103" s="323">
        <f t="shared" si="23"/>
        <v>1222.3000000000002</v>
      </c>
      <c r="N103" s="327">
        <f>(Tableau13[[#This Row],[Total tour
Prelimin.]]+Tableau13[[#This Row],[Finale
févr-22]])/4</f>
        <v>305.57500000000005</v>
      </c>
      <c r="O103" s="31">
        <f t="shared" si="24"/>
        <v>101.85833333333335</v>
      </c>
    </row>
    <row r="104" spans="1:15" ht="24.95" customHeight="1" x14ac:dyDescent="0.25">
      <c r="A104" s="16">
        <v>4</v>
      </c>
      <c r="B104" s="30" t="s">
        <v>51</v>
      </c>
      <c r="C104" s="7" t="s">
        <v>17</v>
      </c>
      <c r="D104" s="9" t="s">
        <v>50</v>
      </c>
      <c r="E104" s="322">
        <v>296.60000000000002</v>
      </c>
      <c r="F104" s="108">
        <v>297.10000000000002</v>
      </c>
      <c r="G104" s="108">
        <v>303.7</v>
      </c>
      <c r="H104" s="108">
        <v>307.7</v>
      </c>
      <c r="I104" s="108">
        <v>307.7</v>
      </c>
      <c r="J104" s="328">
        <f t="shared" si="21"/>
        <v>1216.2000000000003</v>
      </c>
      <c r="K104" s="108"/>
      <c r="L104" s="323">
        <f t="shared" si="22"/>
        <v>0</v>
      </c>
      <c r="M104" s="323">
        <f t="shared" si="23"/>
        <v>1216.2000000000003</v>
      </c>
      <c r="N104" s="327">
        <f>(Tableau13[[#This Row],[Total tour
Prelimin.]]+Tableau13[[#This Row],[Finale
févr-22]])/4</f>
        <v>304.05000000000007</v>
      </c>
      <c r="O104" s="31">
        <f t="shared" si="24"/>
        <v>101.35000000000002</v>
      </c>
    </row>
    <row r="105" spans="1:15" ht="24.95" customHeight="1" x14ac:dyDescent="0.25">
      <c r="A105" s="16">
        <v>5</v>
      </c>
      <c r="B105" s="166" t="s">
        <v>223</v>
      </c>
      <c r="C105" s="267" t="s">
        <v>45</v>
      </c>
      <c r="D105" s="61" t="s">
        <v>50</v>
      </c>
      <c r="E105" s="308">
        <v>301.39999999999998</v>
      </c>
      <c r="F105" s="308">
        <v>304.60000000000002</v>
      </c>
      <c r="G105" s="308">
        <v>299.10000000000002</v>
      </c>
      <c r="H105" s="308">
        <v>301.7</v>
      </c>
      <c r="I105" s="385">
        <v>298.3</v>
      </c>
      <c r="J105" s="325">
        <f t="shared" si="21"/>
        <v>1206.8</v>
      </c>
      <c r="K105" s="308"/>
      <c r="L105" s="449">
        <f t="shared" si="22"/>
        <v>0</v>
      </c>
      <c r="M105" s="449">
        <f t="shared" si="23"/>
        <v>1206.8</v>
      </c>
      <c r="N105" s="327">
        <f>(Tableau13[[#This Row],[Total tour
Prelimin.]]+Tableau13[[#This Row],[Finale
févr-22]])/4</f>
        <v>301.7</v>
      </c>
      <c r="O105" s="168">
        <f t="shared" si="24"/>
        <v>100.56666666666666</v>
      </c>
    </row>
    <row r="106" spans="1:15" ht="24.95" customHeight="1" x14ac:dyDescent="0.25">
      <c r="A106" s="16">
        <v>6</v>
      </c>
      <c r="B106" s="30" t="s">
        <v>215</v>
      </c>
      <c r="C106" s="7" t="s">
        <v>17</v>
      </c>
      <c r="D106" s="9" t="s">
        <v>50</v>
      </c>
      <c r="E106" s="108">
        <v>275.8</v>
      </c>
      <c r="F106" s="108">
        <v>295.10000000000002</v>
      </c>
      <c r="G106" s="108">
        <v>280.3</v>
      </c>
      <c r="H106" s="322">
        <v>0</v>
      </c>
      <c r="I106" s="108">
        <v>288.5</v>
      </c>
      <c r="J106" s="328">
        <f t="shared" si="21"/>
        <v>1139.7</v>
      </c>
      <c r="K106" s="108"/>
      <c r="L106" s="323">
        <f t="shared" si="22"/>
        <v>0</v>
      </c>
      <c r="M106" s="323">
        <f t="shared" si="23"/>
        <v>1139.7</v>
      </c>
      <c r="N106" s="327">
        <f>(Tableau13[[#This Row],[Total tour
Prelimin.]]+Tableau13[[#This Row],[Finale
févr-22]])/4</f>
        <v>284.92500000000001</v>
      </c>
      <c r="O106" s="31">
        <f t="shared" si="24"/>
        <v>94.975000000000009</v>
      </c>
    </row>
    <row r="107" spans="1:15" s="60" customFormat="1" ht="24.95" customHeight="1" x14ac:dyDescent="0.25">
      <c r="A107" s="16" t="s">
        <v>247</v>
      </c>
      <c r="B107" s="166" t="s">
        <v>88</v>
      </c>
      <c r="C107" s="267" t="s">
        <v>45</v>
      </c>
      <c r="D107" s="61" t="s">
        <v>50</v>
      </c>
      <c r="E107" s="308">
        <v>304.10000000000002</v>
      </c>
      <c r="F107" s="308">
        <v>304.89999999999998</v>
      </c>
      <c r="G107" s="308">
        <v>305.89999999999998</v>
      </c>
      <c r="H107" s="385">
        <v>0</v>
      </c>
      <c r="I107" s="385">
        <v>0</v>
      </c>
      <c r="J107" s="325">
        <f t="shared" si="21"/>
        <v>914.9</v>
      </c>
      <c r="K107" s="308"/>
      <c r="L107" s="449">
        <f t="shared" si="22"/>
        <v>0</v>
      </c>
      <c r="M107" s="449">
        <f t="shared" si="23"/>
        <v>914.9</v>
      </c>
      <c r="N107" s="327">
        <f>(Tableau13[[#This Row],[Total tour
Prelimin.]]+Tableau13[[#This Row],[Finale
févr-22]])/4</f>
        <v>228.72499999999999</v>
      </c>
      <c r="O107" s="168">
        <f t="shared" si="24"/>
        <v>76.24166666666666</v>
      </c>
    </row>
    <row r="108" spans="1:15" s="60" customFormat="1" ht="25.15" customHeight="1" x14ac:dyDescent="0.25">
      <c r="A108" s="53"/>
      <c r="B108" s="191"/>
      <c r="C108" s="191"/>
      <c r="D108" s="191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</row>
    <row r="109" spans="1:15" s="60" customFormat="1" ht="25.15" customHeight="1" x14ac:dyDescent="0.4">
      <c r="A109" s="484" t="s">
        <v>59</v>
      </c>
      <c r="B109" s="485"/>
      <c r="C109" s="485"/>
      <c r="D109" s="485"/>
      <c r="E109" s="485"/>
      <c r="F109" s="485"/>
      <c r="G109" s="485"/>
      <c r="H109" s="485"/>
      <c r="I109" s="485"/>
      <c r="J109" s="485"/>
      <c r="K109" s="485"/>
      <c r="L109" s="485"/>
      <c r="M109" s="485"/>
      <c r="N109" s="485"/>
      <c r="O109" s="486"/>
    </row>
    <row r="110" spans="1:15" s="60" customFormat="1" ht="30" x14ac:dyDescent="0.25">
      <c r="A110" s="2" t="s">
        <v>1</v>
      </c>
      <c r="B110" s="220" t="s">
        <v>2</v>
      </c>
      <c r="C110" s="221" t="s">
        <v>3</v>
      </c>
      <c r="D110" s="221" t="s">
        <v>4</v>
      </c>
      <c r="E110" s="4" t="s">
        <v>69</v>
      </c>
      <c r="F110" s="4" t="s">
        <v>70</v>
      </c>
      <c r="G110" s="4" t="s">
        <v>71</v>
      </c>
      <c r="H110" s="4" t="s">
        <v>72</v>
      </c>
      <c r="I110" s="4" t="s">
        <v>73</v>
      </c>
      <c r="J110" s="5" t="s">
        <v>10</v>
      </c>
      <c r="K110" s="6" t="s">
        <v>74</v>
      </c>
      <c r="L110" s="6" t="s">
        <v>12</v>
      </c>
      <c r="M110" s="6" t="s">
        <v>13</v>
      </c>
      <c r="N110" s="3" t="s">
        <v>14</v>
      </c>
      <c r="O110" s="28" t="s">
        <v>15</v>
      </c>
    </row>
    <row r="111" spans="1:15" s="60" customFormat="1" ht="24.95" customHeight="1" x14ac:dyDescent="0.25">
      <c r="A111" s="22">
        <v>1</v>
      </c>
      <c r="B111" s="166" t="s">
        <v>62</v>
      </c>
      <c r="C111" s="310" t="s">
        <v>17</v>
      </c>
      <c r="D111" s="314" t="s">
        <v>54</v>
      </c>
      <c r="E111" s="308">
        <v>311.7</v>
      </c>
      <c r="F111" s="108">
        <v>314.2</v>
      </c>
      <c r="G111" s="331">
        <v>310.5</v>
      </c>
      <c r="H111" s="331">
        <v>310.39999999999998</v>
      </c>
      <c r="I111" s="428">
        <v>306.3</v>
      </c>
      <c r="J111" s="332">
        <f t="shared" ref="J111:J116" si="25">(SUM(E111:I111)-MIN(E111:I111))</f>
        <v>1246.8</v>
      </c>
      <c r="K111" s="109"/>
      <c r="L111" s="333">
        <f t="shared" ref="L111:L116" si="26">K111*2</f>
        <v>0</v>
      </c>
      <c r="M111" s="333">
        <f t="shared" ref="M111:M116" si="27">J111+L111</f>
        <v>1246.8</v>
      </c>
      <c r="N111" s="324">
        <f>(Tableau14[[#This Row],[Total tour
Prelimin.]]+Tableau14[[#This Row],[Finale
Fevr.]])/4</f>
        <v>311.7</v>
      </c>
      <c r="O111" s="56">
        <f t="shared" ref="O111:O116" si="28">N111/3</f>
        <v>103.89999999999999</v>
      </c>
    </row>
    <row r="112" spans="1:15" s="60" customFormat="1" ht="24.95" customHeight="1" x14ac:dyDescent="0.25">
      <c r="A112" s="22">
        <v>2</v>
      </c>
      <c r="B112" s="63" t="s">
        <v>61</v>
      </c>
      <c r="C112" s="64" t="s">
        <v>17</v>
      </c>
      <c r="D112" s="315" t="s">
        <v>54</v>
      </c>
      <c r="E112" s="309">
        <v>305</v>
      </c>
      <c r="F112" s="108">
        <v>310.3</v>
      </c>
      <c r="G112" s="331">
        <v>310.2</v>
      </c>
      <c r="H112" s="331">
        <v>306.5</v>
      </c>
      <c r="I112" s="428">
        <v>299.2</v>
      </c>
      <c r="J112" s="332">
        <f t="shared" si="25"/>
        <v>1232</v>
      </c>
      <c r="K112" s="109"/>
      <c r="L112" s="333">
        <f t="shared" si="26"/>
        <v>0</v>
      </c>
      <c r="M112" s="333">
        <f t="shared" si="27"/>
        <v>1232</v>
      </c>
      <c r="N112" s="324">
        <f>(Tableau14[[#This Row],[Total tour
Prelimin.]]+Tableau14[[#This Row],[Finale
Fevr.]])/4</f>
        <v>308</v>
      </c>
      <c r="O112" s="56">
        <f t="shared" si="28"/>
        <v>102.66666666666667</v>
      </c>
    </row>
    <row r="113" spans="1:42" s="60" customFormat="1" ht="24.95" customHeight="1" x14ac:dyDescent="0.25">
      <c r="A113" s="22">
        <v>3</v>
      </c>
      <c r="B113" s="30" t="s">
        <v>60</v>
      </c>
      <c r="C113" s="268" t="s">
        <v>17</v>
      </c>
      <c r="D113" s="18" t="s">
        <v>54</v>
      </c>
      <c r="E113" s="108">
        <v>307.7</v>
      </c>
      <c r="F113" s="108">
        <v>305.3</v>
      </c>
      <c r="G113" s="331">
        <v>306.8</v>
      </c>
      <c r="H113" s="428">
        <v>304.60000000000002</v>
      </c>
      <c r="I113" s="331">
        <v>310.39999999999998</v>
      </c>
      <c r="J113" s="332">
        <f t="shared" si="25"/>
        <v>1230.2000000000003</v>
      </c>
      <c r="K113" s="109"/>
      <c r="L113" s="333">
        <f t="shared" si="26"/>
        <v>0</v>
      </c>
      <c r="M113" s="333">
        <f t="shared" si="27"/>
        <v>1230.2000000000003</v>
      </c>
      <c r="N113" s="324">
        <f>(Tableau14[[#This Row],[Total tour
Prelimin.]]+Tableau14[[#This Row],[Finale
Fevr.]])/4</f>
        <v>307.55000000000007</v>
      </c>
      <c r="O113" s="56">
        <f t="shared" si="28"/>
        <v>102.51666666666669</v>
      </c>
    </row>
    <row r="114" spans="1:42" s="60" customFormat="1" ht="24.95" customHeight="1" x14ac:dyDescent="0.25">
      <c r="A114" s="22">
        <v>4</v>
      </c>
      <c r="B114" s="392" t="s">
        <v>195</v>
      </c>
      <c r="C114" s="310" t="s">
        <v>17</v>
      </c>
      <c r="D114" s="314" t="s">
        <v>54</v>
      </c>
      <c r="E114" s="308">
        <v>307.89999999999998</v>
      </c>
      <c r="F114" s="108">
        <v>309.8</v>
      </c>
      <c r="G114" s="331">
        <v>306.39999999999998</v>
      </c>
      <c r="H114" s="331">
        <v>305.3</v>
      </c>
      <c r="I114" s="428">
        <v>297.89999999999998</v>
      </c>
      <c r="J114" s="332">
        <f t="shared" si="25"/>
        <v>1229.4000000000001</v>
      </c>
      <c r="K114" s="109"/>
      <c r="L114" s="333">
        <f t="shared" si="26"/>
        <v>0</v>
      </c>
      <c r="M114" s="333">
        <f t="shared" si="27"/>
        <v>1229.4000000000001</v>
      </c>
      <c r="N114" s="324">
        <f>(Tableau14[[#This Row],[Total tour
Prelimin.]]+Tableau14[[#This Row],[Finale
Fevr.]])/4</f>
        <v>307.35000000000002</v>
      </c>
      <c r="O114" s="56">
        <f t="shared" si="28"/>
        <v>102.45</v>
      </c>
    </row>
    <row r="115" spans="1:42" s="60" customFormat="1" ht="24.95" customHeight="1" x14ac:dyDescent="0.25">
      <c r="A115" s="16">
        <v>5</v>
      </c>
      <c r="B115" s="57" t="s">
        <v>63</v>
      </c>
      <c r="C115" s="310" t="s">
        <v>45</v>
      </c>
      <c r="D115" s="314" t="s">
        <v>54</v>
      </c>
      <c r="E115" s="308">
        <v>292.7</v>
      </c>
      <c r="F115" s="322">
        <v>291.5</v>
      </c>
      <c r="G115" s="331">
        <v>296.8</v>
      </c>
      <c r="H115" s="331">
        <v>295.8</v>
      </c>
      <c r="I115" s="331">
        <v>299.89999999999998</v>
      </c>
      <c r="J115" s="332">
        <f t="shared" si="25"/>
        <v>1185.1999999999998</v>
      </c>
      <c r="K115" s="109"/>
      <c r="L115" s="333">
        <f t="shared" si="26"/>
        <v>0</v>
      </c>
      <c r="M115" s="333">
        <f t="shared" si="27"/>
        <v>1185.1999999999998</v>
      </c>
      <c r="N115" s="324">
        <f>(Tableau14[[#This Row],[Total tour
Prelimin.]]+Tableau14[[#This Row],[Finale
Fevr.]])/4</f>
        <v>296.29999999999995</v>
      </c>
      <c r="O115" s="56">
        <f t="shared" si="28"/>
        <v>98.766666666666652</v>
      </c>
    </row>
    <row r="116" spans="1:42" ht="24.95" customHeight="1" x14ac:dyDescent="0.25">
      <c r="A116" s="62">
        <v>6</v>
      </c>
      <c r="B116" s="146" t="s">
        <v>36</v>
      </c>
      <c r="C116" s="16" t="s">
        <v>23</v>
      </c>
      <c r="D116" s="17" t="s">
        <v>54</v>
      </c>
      <c r="E116" s="387">
        <v>0</v>
      </c>
      <c r="F116" s="108">
        <v>284.7</v>
      </c>
      <c r="G116" s="309">
        <v>275.8</v>
      </c>
      <c r="H116" s="309">
        <v>282.7</v>
      </c>
      <c r="I116" s="309">
        <v>253.7</v>
      </c>
      <c r="J116" s="329">
        <f t="shared" si="25"/>
        <v>1096.9000000000001</v>
      </c>
      <c r="K116" s="149"/>
      <c r="L116" s="330">
        <f t="shared" si="26"/>
        <v>0</v>
      </c>
      <c r="M116" s="330">
        <f t="shared" si="27"/>
        <v>1096.9000000000001</v>
      </c>
      <c r="N116" s="324">
        <f>(Tableau14[[#This Row],[Total tour
Prelimin.]]+Tableau14[[#This Row],[Finale
Fevr.]])/4</f>
        <v>274.22500000000002</v>
      </c>
      <c r="O116" s="150">
        <f t="shared" si="28"/>
        <v>91.408333333333346</v>
      </c>
    </row>
    <row r="117" spans="1:42" ht="27" customHeight="1" x14ac:dyDescent="0.25">
      <c r="A117" s="67"/>
      <c r="B117" s="192"/>
      <c r="C117" s="192"/>
      <c r="D117" s="192"/>
      <c r="E117" s="68"/>
      <c r="F117" s="69"/>
      <c r="G117" s="69"/>
      <c r="H117" s="69"/>
      <c r="I117" s="69"/>
      <c r="J117" s="70"/>
      <c r="K117" s="69"/>
      <c r="L117" s="70"/>
      <c r="M117" s="70"/>
      <c r="N117" s="71"/>
      <c r="O117" s="72"/>
    </row>
    <row r="118" spans="1:42" ht="25.15" customHeight="1" x14ac:dyDescent="0.4">
      <c r="A118" s="484" t="s">
        <v>64</v>
      </c>
      <c r="B118" s="485"/>
      <c r="C118" s="485"/>
      <c r="D118" s="485"/>
      <c r="E118" s="485"/>
      <c r="F118" s="485"/>
      <c r="G118" s="485"/>
      <c r="H118" s="485"/>
      <c r="I118" s="485"/>
      <c r="J118" s="485"/>
      <c r="K118" s="485"/>
      <c r="L118" s="485"/>
      <c r="M118" s="485"/>
      <c r="N118" s="485"/>
      <c r="O118" s="486"/>
    </row>
    <row r="119" spans="1:42" ht="30" x14ac:dyDescent="0.25">
      <c r="A119" s="2" t="s">
        <v>1</v>
      </c>
      <c r="B119" s="220" t="s">
        <v>2</v>
      </c>
      <c r="C119" s="221" t="s">
        <v>3</v>
      </c>
      <c r="D119" s="221" t="s">
        <v>4</v>
      </c>
      <c r="E119" s="4" t="s">
        <v>69</v>
      </c>
      <c r="F119" s="4" t="s">
        <v>70</v>
      </c>
      <c r="G119" s="4" t="s">
        <v>71</v>
      </c>
      <c r="H119" s="4" t="s">
        <v>72</v>
      </c>
      <c r="I119" s="4" t="s">
        <v>73</v>
      </c>
      <c r="J119" s="5" t="s">
        <v>10</v>
      </c>
      <c r="K119" s="6" t="s">
        <v>74</v>
      </c>
      <c r="L119" s="6" t="s">
        <v>12</v>
      </c>
      <c r="M119" s="6" t="s">
        <v>13</v>
      </c>
      <c r="N119" s="3" t="s">
        <v>14</v>
      </c>
      <c r="O119" s="28" t="s">
        <v>15</v>
      </c>
    </row>
    <row r="120" spans="1:42" ht="25.15" customHeight="1" x14ac:dyDescent="0.25">
      <c r="A120" s="16"/>
      <c r="B120" s="57" t="s">
        <v>225</v>
      </c>
      <c r="C120" s="268" t="s">
        <v>17</v>
      </c>
      <c r="D120" s="18" t="s">
        <v>35</v>
      </c>
      <c r="E120" s="108">
        <v>611.6</v>
      </c>
      <c r="F120" s="108">
        <v>590.20000000000005</v>
      </c>
      <c r="G120" s="331">
        <v>610.70000000000005</v>
      </c>
      <c r="H120" s="428">
        <v>0</v>
      </c>
      <c r="I120" s="331">
        <v>624.1</v>
      </c>
      <c r="J120" s="333">
        <f>(SUM(E120:I120)-MIN(E120:I120))</f>
        <v>2436.6000000000004</v>
      </c>
      <c r="K120" s="109"/>
      <c r="L120" s="333">
        <f>K120*2</f>
        <v>0</v>
      </c>
      <c r="M120" s="333">
        <f>J120+L120</f>
        <v>2436.6000000000004</v>
      </c>
      <c r="N120" s="334">
        <f>(Tableau1735[[#This Row],[Total tour
Prelimin.]]+Tableau1735[[#This Row],[Finale
Fevr.]])/4</f>
        <v>609.15000000000009</v>
      </c>
      <c r="O120" s="56">
        <f>N120/6</f>
        <v>101.52500000000002</v>
      </c>
    </row>
    <row r="121" spans="1:42" ht="25.15" customHeight="1" x14ac:dyDescent="0.25">
      <c r="A121" s="67"/>
      <c r="B121" s="187"/>
      <c r="C121" s="187"/>
      <c r="D121" s="197"/>
      <c r="E121" s="81"/>
      <c r="F121" s="75"/>
      <c r="G121" s="75"/>
      <c r="H121" s="75"/>
      <c r="I121" s="76"/>
      <c r="J121" s="77"/>
      <c r="K121" s="78"/>
      <c r="L121" s="77"/>
      <c r="M121" s="77"/>
      <c r="N121" s="79"/>
      <c r="O121" s="80"/>
    </row>
    <row r="122" spans="1:42" ht="26.25" x14ac:dyDescent="0.4">
      <c r="A122" s="484" t="s">
        <v>83</v>
      </c>
      <c r="B122" s="492"/>
      <c r="C122" s="492"/>
      <c r="D122" s="492"/>
      <c r="E122" s="492"/>
      <c r="F122" s="492"/>
      <c r="G122" s="492"/>
      <c r="H122" s="492"/>
      <c r="I122" s="492"/>
      <c r="J122" s="492"/>
      <c r="K122" s="492"/>
      <c r="L122" s="492"/>
      <c r="M122" s="492"/>
      <c r="N122" s="492"/>
      <c r="O122" s="493"/>
    </row>
    <row r="123" spans="1:42" ht="30" x14ac:dyDescent="0.25">
      <c r="A123" s="28" t="s">
        <v>1</v>
      </c>
      <c r="B123" s="220" t="s">
        <v>2</v>
      </c>
      <c r="C123" s="221" t="s">
        <v>3</v>
      </c>
      <c r="D123" s="221" t="s">
        <v>4</v>
      </c>
      <c r="E123" s="4" t="s">
        <v>69</v>
      </c>
      <c r="F123" s="4" t="s">
        <v>70</v>
      </c>
      <c r="G123" s="4" t="s">
        <v>71</v>
      </c>
      <c r="H123" s="4" t="s">
        <v>72</v>
      </c>
      <c r="I123" s="4" t="s">
        <v>73</v>
      </c>
      <c r="J123" s="5" t="s">
        <v>10</v>
      </c>
      <c r="K123" s="6" t="s">
        <v>74</v>
      </c>
      <c r="L123" s="6" t="s">
        <v>12</v>
      </c>
      <c r="M123" s="6" t="s">
        <v>13</v>
      </c>
      <c r="N123" s="3" t="s">
        <v>14</v>
      </c>
      <c r="O123" s="28" t="s">
        <v>15</v>
      </c>
    </row>
    <row r="124" spans="1:42" s="90" customFormat="1" ht="25.15" customHeight="1" x14ac:dyDescent="0.25">
      <c r="A124" s="22">
        <v>1</v>
      </c>
      <c r="B124" s="63" t="s">
        <v>192</v>
      </c>
      <c r="C124" s="64" t="s">
        <v>17</v>
      </c>
      <c r="D124" s="301" t="s">
        <v>199</v>
      </c>
      <c r="E124" s="148">
        <v>256</v>
      </c>
      <c r="F124" s="147">
        <v>270</v>
      </c>
      <c r="G124" s="65">
        <v>261</v>
      </c>
      <c r="H124" s="65">
        <v>271</v>
      </c>
      <c r="I124" s="65">
        <v>267</v>
      </c>
      <c r="J124" s="151">
        <f>(SUM(E124:I124)-MIN(E124:I124))</f>
        <v>1069</v>
      </c>
      <c r="K124" s="113"/>
      <c r="L124" s="151">
        <f>Tableau15[[#This Row],[Finale
Fevr.]]*2</f>
        <v>0</v>
      </c>
      <c r="M124" s="151">
        <f>J124+L124</f>
        <v>1069</v>
      </c>
      <c r="N124" s="114">
        <f>(Tableau15[[#This Row],[Total tour
Prelimin.]]+Tableau15[[#This Row],[Finale
Fevr.]])/4</f>
        <v>267.25</v>
      </c>
      <c r="O124" s="66">
        <f>N124/3</f>
        <v>89.083333333333329</v>
      </c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</row>
    <row r="125" spans="1:42" s="90" customFormat="1" ht="25.15" customHeight="1" x14ac:dyDescent="0.25">
      <c r="A125" s="22">
        <v>2</v>
      </c>
      <c r="B125" s="335" t="s">
        <v>231</v>
      </c>
      <c r="C125" s="310" t="s">
        <v>23</v>
      </c>
      <c r="D125" s="301" t="s">
        <v>199</v>
      </c>
      <c r="E125" s="59">
        <v>247</v>
      </c>
      <c r="F125" s="337">
        <v>242</v>
      </c>
      <c r="G125" s="336">
        <v>254</v>
      </c>
      <c r="H125" s="336">
        <v>252</v>
      </c>
      <c r="I125" s="336">
        <v>253</v>
      </c>
      <c r="J125" s="338">
        <f>(SUM(E125:I125)-MIN(E125:I125))</f>
        <v>1006</v>
      </c>
      <c r="K125" s="339"/>
      <c r="L125" s="338">
        <f>Tableau15[[#This Row],[Finale
Fevr.]]*2</f>
        <v>0</v>
      </c>
      <c r="M125" s="338">
        <f>J125+L125</f>
        <v>1006</v>
      </c>
      <c r="N125" s="341">
        <f>(Tableau15[[#This Row],[Total tour
Prelimin.]]+Tableau15[[#This Row],[Finale
Fevr.]])/4</f>
        <v>251.5</v>
      </c>
      <c r="O125" s="340">
        <f>N125/3</f>
        <v>83.833333333333329</v>
      </c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</row>
    <row r="126" spans="1:42" s="90" customFormat="1" ht="25.15" customHeight="1" x14ac:dyDescent="0.25">
      <c r="A126" s="16">
        <v>3</v>
      </c>
      <c r="B126" s="63" t="s">
        <v>201</v>
      </c>
      <c r="C126" s="64" t="s">
        <v>29</v>
      </c>
      <c r="D126" s="302" t="s">
        <v>66</v>
      </c>
      <c r="E126" s="147">
        <v>234</v>
      </c>
      <c r="F126" s="147">
        <v>226</v>
      </c>
      <c r="G126" s="65">
        <v>229</v>
      </c>
      <c r="H126" s="163">
        <v>206</v>
      </c>
      <c r="I126" s="65">
        <v>220</v>
      </c>
      <c r="J126" s="151">
        <f>(SUM(E126:I126)-MIN(E126:I126))</f>
        <v>909</v>
      </c>
      <c r="K126" s="113"/>
      <c r="L126" s="151">
        <f>Tableau15[[#This Row],[Finale
Fevr.]]*2</f>
        <v>0</v>
      </c>
      <c r="M126" s="151">
        <f>J126+L126</f>
        <v>909</v>
      </c>
      <c r="N126" s="114">
        <f>(Tableau15[[#This Row],[Total tour
Prelimin.]]+Tableau15[[#This Row],[Finale
Fevr.]])/4</f>
        <v>227.25</v>
      </c>
      <c r="O126" s="66">
        <f>N126/3</f>
        <v>75.75</v>
      </c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</row>
    <row r="127" spans="1:42" s="60" customFormat="1" ht="25.15" customHeight="1" x14ac:dyDescent="0.25">
      <c r="A127" s="38"/>
      <c r="B127" s="191"/>
      <c r="C127" s="191"/>
      <c r="D127" s="198"/>
      <c r="E127" s="152"/>
      <c r="F127" s="152"/>
      <c r="G127" s="153"/>
      <c r="H127" s="152"/>
      <c r="I127" s="152"/>
      <c r="J127" s="154"/>
      <c r="K127" s="155"/>
      <c r="L127" s="154"/>
      <c r="M127" s="154"/>
      <c r="N127" s="156"/>
      <c r="O127" s="157"/>
    </row>
    <row r="128" spans="1:42" ht="26.25" x14ac:dyDescent="0.4">
      <c r="A128" s="484" t="s">
        <v>65</v>
      </c>
      <c r="B128" s="492"/>
      <c r="C128" s="492"/>
      <c r="D128" s="492"/>
      <c r="E128" s="492"/>
      <c r="F128" s="492"/>
      <c r="G128" s="492"/>
      <c r="H128" s="492"/>
      <c r="I128" s="492"/>
      <c r="J128" s="492"/>
      <c r="K128" s="492"/>
      <c r="L128" s="492"/>
      <c r="M128" s="492"/>
      <c r="N128" s="492"/>
      <c r="O128" s="493"/>
    </row>
    <row r="129" spans="1:15" ht="30" x14ac:dyDescent="0.25">
      <c r="A129" s="2" t="s">
        <v>1</v>
      </c>
      <c r="B129" s="220" t="s">
        <v>2</v>
      </c>
      <c r="C129" s="221" t="s">
        <v>3</v>
      </c>
      <c r="D129" s="345" t="s">
        <v>4</v>
      </c>
      <c r="E129" s="4" t="s">
        <v>69</v>
      </c>
      <c r="F129" s="4" t="s">
        <v>70</v>
      </c>
      <c r="G129" s="4" t="s">
        <v>71</v>
      </c>
      <c r="H129" s="4" t="s">
        <v>72</v>
      </c>
      <c r="I129" s="4" t="s">
        <v>73</v>
      </c>
      <c r="J129" s="5" t="s">
        <v>10</v>
      </c>
      <c r="K129" s="6" t="s">
        <v>74</v>
      </c>
      <c r="L129" s="6" t="s">
        <v>12</v>
      </c>
      <c r="M129" s="6" t="s">
        <v>13</v>
      </c>
      <c r="N129" s="3" t="s">
        <v>14</v>
      </c>
      <c r="O129" s="28" t="s">
        <v>15</v>
      </c>
    </row>
    <row r="130" spans="1:15" ht="24.95" customHeight="1" x14ac:dyDescent="0.25">
      <c r="A130" s="22">
        <v>1</v>
      </c>
      <c r="B130" s="30" t="s">
        <v>249</v>
      </c>
      <c r="C130" s="7" t="s">
        <v>23</v>
      </c>
      <c r="D130" s="311" t="s">
        <v>66</v>
      </c>
      <c r="E130" s="108">
        <v>255.9</v>
      </c>
      <c r="F130" s="108">
        <v>268.5</v>
      </c>
      <c r="G130" s="108">
        <v>266.5</v>
      </c>
      <c r="H130" s="322">
        <v>242.6</v>
      </c>
      <c r="I130" s="108">
        <v>257.7</v>
      </c>
      <c r="J130" s="328">
        <f t="shared" ref="J130:J139" si="29">(SUM(E130:I130)-MIN(E130:I130))</f>
        <v>1048.6000000000001</v>
      </c>
      <c r="K130" s="107"/>
      <c r="L130" s="323">
        <f t="shared" ref="L130:L139" si="30">K130*2</f>
        <v>0</v>
      </c>
      <c r="M130" s="323">
        <f t="shared" ref="M130:M139" si="31">J130+L130</f>
        <v>1048.6000000000001</v>
      </c>
      <c r="N130" s="324">
        <f>(Tableau16[[#This Row],[Total tour
Prelimin.]]+Tableau16[[#This Row],[Finale
Fevr.]])/4</f>
        <v>262.15000000000003</v>
      </c>
      <c r="O130" s="31">
        <f t="shared" ref="O130:O139" si="32">N130/3</f>
        <v>87.38333333333334</v>
      </c>
    </row>
    <row r="131" spans="1:15" ht="24.95" customHeight="1" x14ac:dyDescent="0.25">
      <c r="A131" s="22">
        <v>2</v>
      </c>
      <c r="B131" s="30" t="s">
        <v>218</v>
      </c>
      <c r="C131" s="7" t="s">
        <v>45</v>
      </c>
      <c r="D131" s="300" t="s">
        <v>199</v>
      </c>
      <c r="E131" s="108">
        <v>238.9</v>
      </c>
      <c r="F131" s="108">
        <v>247.2</v>
      </c>
      <c r="G131" s="322">
        <v>228.1</v>
      </c>
      <c r="H131" s="108">
        <v>260.60000000000002</v>
      </c>
      <c r="I131" s="108">
        <v>267.60000000000002</v>
      </c>
      <c r="J131" s="328">
        <f t="shared" si="29"/>
        <v>1014.3000000000001</v>
      </c>
      <c r="K131" s="107"/>
      <c r="L131" s="323">
        <f t="shared" si="30"/>
        <v>0</v>
      </c>
      <c r="M131" s="323">
        <f t="shared" si="31"/>
        <v>1014.3000000000001</v>
      </c>
      <c r="N131" s="324">
        <f>(Tableau16[[#This Row],[Total tour
Prelimin.]]+Tableau16[[#This Row],[Finale
Fevr.]])/4</f>
        <v>253.57500000000002</v>
      </c>
      <c r="O131" s="31">
        <f t="shared" si="32"/>
        <v>84.525000000000006</v>
      </c>
    </row>
    <row r="132" spans="1:15" ht="24.95" customHeight="1" x14ac:dyDescent="0.25">
      <c r="A132" s="22">
        <v>3</v>
      </c>
      <c r="B132" s="30" t="s">
        <v>246</v>
      </c>
      <c r="C132" s="7" t="s">
        <v>23</v>
      </c>
      <c r="D132" s="427" t="s">
        <v>66</v>
      </c>
      <c r="E132" s="322">
        <v>0</v>
      </c>
      <c r="F132" s="108">
        <v>181</v>
      </c>
      <c r="G132" s="108">
        <v>223.9</v>
      </c>
      <c r="H132" s="108">
        <v>280</v>
      </c>
      <c r="I132" s="108">
        <v>286</v>
      </c>
      <c r="J132" s="328">
        <f t="shared" si="29"/>
        <v>970.9</v>
      </c>
      <c r="K132" s="107"/>
      <c r="L132" s="323">
        <f t="shared" si="30"/>
        <v>0</v>
      </c>
      <c r="M132" s="323">
        <f t="shared" si="31"/>
        <v>970.9</v>
      </c>
      <c r="N132" s="324">
        <f>(Tableau16[[#This Row],[Total tour
Prelimin.]]+Tableau16[[#This Row],[Finale
Fevr.]])/4</f>
        <v>242.72499999999999</v>
      </c>
      <c r="O132" s="31">
        <f t="shared" si="32"/>
        <v>80.908333333333331</v>
      </c>
    </row>
    <row r="133" spans="1:15" ht="24.95" customHeight="1" x14ac:dyDescent="0.25">
      <c r="A133" s="22">
        <v>4</v>
      </c>
      <c r="B133" s="30" t="s">
        <v>219</v>
      </c>
      <c r="C133" s="7" t="s">
        <v>45</v>
      </c>
      <c r="D133" s="311" t="s">
        <v>66</v>
      </c>
      <c r="E133" s="322">
        <v>205.7</v>
      </c>
      <c r="F133" s="108">
        <v>232.3</v>
      </c>
      <c r="G133" s="108">
        <v>229.3</v>
      </c>
      <c r="H133" s="108">
        <v>225.3</v>
      </c>
      <c r="I133" s="108">
        <v>261.60000000000002</v>
      </c>
      <c r="J133" s="328">
        <f t="shared" si="29"/>
        <v>948.49999999999977</v>
      </c>
      <c r="K133" s="107"/>
      <c r="L133" s="323">
        <f t="shared" si="30"/>
        <v>0</v>
      </c>
      <c r="M133" s="323">
        <f t="shared" si="31"/>
        <v>948.49999999999977</v>
      </c>
      <c r="N133" s="324">
        <f>(Tableau16[[#This Row],[Total tour
Prelimin.]]+Tableau16[[#This Row],[Finale
Fevr.]])/4</f>
        <v>237.12499999999994</v>
      </c>
      <c r="O133" s="31">
        <f t="shared" si="32"/>
        <v>79.041666666666643</v>
      </c>
    </row>
    <row r="134" spans="1:15" ht="24.95" customHeight="1" x14ac:dyDescent="0.25">
      <c r="A134" s="22">
        <v>5</v>
      </c>
      <c r="B134" s="30" t="s">
        <v>233</v>
      </c>
      <c r="C134" s="7" t="s">
        <v>23</v>
      </c>
      <c r="D134" s="300" t="s">
        <v>199</v>
      </c>
      <c r="E134" s="322">
        <v>0</v>
      </c>
      <c r="F134" s="108">
        <v>240.2</v>
      </c>
      <c r="G134" s="108">
        <v>234.3</v>
      </c>
      <c r="H134" s="108">
        <v>231.3</v>
      </c>
      <c r="I134" s="108">
        <v>223.1</v>
      </c>
      <c r="J134" s="328">
        <f t="shared" si="29"/>
        <v>928.9</v>
      </c>
      <c r="K134" s="107"/>
      <c r="L134" s="323">
        <f t="shared" si="30"/>
        <v>0</v>
      </c>
      <c r="M134" s="323">
        <f t="shared" si="31"/>
        <v>928.9</v>
      </c>
      <c r="N134" s="324">
        <f>(Tableau16[[#This Row],[Total tour
Prelimin.]]+Tableau16[[#This Row],[Finale
Fevr.]])/4</f>
        <v>232.22499999999999</v>
      </c>
      <c r="O134" s="31">
        <f t="shared" si="32"/>
        <v>77.408333333333331</v>
      </c>
    </row>
    <row r="135" spans="1:15" ht="24.95" customHeight="1" x14ac:dyDescent="0.25">
      <c r="A135" s="22">
        <v>6</v>
      </c>
      <c r="B135" s="30" t="s">
        <v>234</v>
      </c>
      <c r="C135" s="7" t="s">
        <v>23</v>
      </c>
      <c r="D135" s="302" t="s">
        <v>66</v>
      </c>
      <c r="E135" s="322">
        <v>0</v>
      </c>
      <c r="F135" s="108">
        <v>224.5</v>
      </c>
      <c r="G135" s="108">
        <v>199.9</v>
      </c>
      <c r="H135" s="108">
        <v>225.6</v>
      </c>
      <c r="I135" s="108">
        <v>232.1</v>
      </c>
      <c r="J135" s="328">
        <f t="shared" si="29"/>
        <v>882.1</v>
      </c>
      <c r="K135" s="107"/>
      <c r="L135" s="323">
        <f t="shared" si="30"/>
        <v>0</v>
      </c>
      <c r="M135" s="323">
        <f t="shared" si="31"/>
        <v>882.1</v>
      </c>
      <c r="N135" s="324">
        <f>(Tableau16[[#This Row],[Total tour
Prelimin.]]+Tableau16[[#This Row],[Finale
Fevr.]])/4</f>
        <v>220.52500000000001</v>
      </c>
      <c r="O135" s="31">
        <f t="shared" si="32"/>
        <v>73.50833333333334</v>
      </c>
    </row>
    <row r="136" spans="1:15" ht="24.95" customHeight="1" x14ac:dyDescent="0.25">
      <c r="A136" s="22">
        <v>7</v>
      </c>
      <c r="B136" s="121" t="s">
        <v>248</v>
      </c>
      <c r="C136" s="7" t="s">
        <v>45</v>
      </c>
      <c r="D136" s="300" t="s">
        <v>199</v>
      </c>
      <c r="E136" s="108">
        <v>238.8</v>
      </c>
      <c r="F136" s="108">
        <v>225.3</v>
      </c>
      <c r="G136" s="108">
        <v>198.6</v>
      </c>
      <c r="H136" s="322">
        <v>0</v>
      </c>
      <c r="I136" s="108">
        <v>217.5</v>
      </c>
      <c r="J136" s="328">
        <f t="shared" si="29"/>
        <v>880.2</v>
      </c>
      <c r="K136" s="107"/>
      <c r="L136" s="323">
        <f t="shared" si="30"/>
        <v>0</v>
      </c>
      <c r="M136" s="323">
        <f t="shared" si="31"/>
        <v>880.2</v>
      </c>
      <c r="N136" s="324">
        <f>(Tableau16[[#This Row],[Total tour
Prelimin.]]+Tableau16[[#This Row],[Finale
Fevr.]])/4</f>
        <v>220.05</v>
      </c>
      <c r="O136" s="31">
        <f t="shared" si="32"/>
        <v>73.350000000000009</v>
      </c>
    </row>
    <row r="137" spans="1:15" ht="24.95" customHeight="1" x14ac:dyDescent="0.25">
      <c r="A137" s="22">
        <v>8</v>
      </c>
      <c r="B137" s="30" t="s">
        <v>222</v>
      </c>
      <c r="C137" s="7" t="s">
        <v>45</v>
      </c>
      <c r="D137" s="426" t="s">
        <v>66</v>
      </c>
      <c r="E137" s="108">
        <v>254.3</v>
      </c>
      <c r="F137" s="108">
        <v>176.6</v>
      </c>
      <c r="G137" s="108">
        <v>184.1</v>
      </c>
      <c r="H137" s="108">
        <v>178.7</v>
      </c>
      <c r="I137" s="322">
        <v>153.30000000000001</v>
      </c>
      <c r="J137" s="328">
        <f t="shared" si="29"/>
        <v>793.7</v>
      </c>
      <c r="K137" s="107"/>
      <c r="L137" s="323">
        <f t="shared" si="30"/>
        <v>0</v>
      </c>
      <c r="M137" s="323">
        <f t="shared" si="31"/>
        <v>793.7</v>
      </c>
      <c r="N137" s="324">
        <f>(Tableau16[[#This Row],[Total tour
Prelimin.]]+Tableau16[[#This Row],[Finale
Fevr.]])/4</f>
        <v>198.42500000000001</v>
      </c>
      <c r="O137" s="31">
        <f t="shared" si="32"/>
        <v>66.141666666666666</v>
      </c>
    </row>
    <row r="138" spans="1:15" ht="24.95" customHeight="1" x14ac:dyDescent="0.25">
      <c r="A138" s="22">
        <v>9</v>
      </c>
      <c r="B138" s="30" t="s">
        <v>221</v>
      </c>
      <c r="C138" s="7" t="s">
        <v>45</v>
      </c>
      <c r="D138" s="302" t="s">
        <v>66</v>
      </c>
      <c r="E138" s="108">
        <v>183.4</v>
      </c>
      <c r="F138" s="322">
        <v>158.1</v>
      </c>
      <c r="G138" s="108">
        <v>168.3</v>
      </c>
      <c r="H138" s="108">
        <v>215.1</v>
      </c>
      <c r="I138" s="108">
        <v>177.3</v>
      </c>
      <c r="J138" s="328">
        <f t="shared" si="29"/>
        <v>744.1</v>
      </c>
      <c r="K138" s="107"/>
      <c r="L138" s="323">
        <f t="shared" si="30"/>
        <v>0</v>
      </c>
      <c r="M138" s="323">
        <f t="shared" si="31"/>
        <v>744.1</v>
      </c>
      <c r="N138" s="324">
        <f>(Tableau16[[#This Row],[Total tour
Prelimin.]]+Tableau16[[#This Row],[Finale
Fevr.]])/4</f>
        <v>186.02500000000001</v>
      </c>
      <c r="O138" s="31">
        <f t="shared" si="32"/>
        <v>62.008333333333333</v>
      </c>
    </row>
    <row r="139" spans="1:15" ht="24.95" customHeight="1" x14ac:dyDescent="0.25">
      <c r="A139" s="22">
        <v>10</v>
      </c>
      <c r="B139" s="146" t="s">
        <v>240</v>
      </c>
      <c r="C139" s="7" t="s">
        <v>23</v>
      </c>
      <c r="D139" s="302" t="s">
        <v>66</v>
      </c>
      <c r="E139" s="322">
        <v>68.099999999999994</v>
      </c>
      <c r="F139" s="108">
        <v>134</v>
      </c>
      <c r="G139" s="108">
        <v>190</v>
      </c>
      <c r="H139" s="108">
        <v>183.9</v>
      </c>
      <c r="I139" s="108">
        <v>164.9</v>
      </c>
      <c r="J139" s="328">
        <f t="shared" si="29"/>
        <v>672.8</v>
      </c>
      <c r="K139" s="107"/>
      <c r="L139" s="323">
        <f t="shared" si="30"/>
        <v>0</v>
      </c>
      <c r="M139" s="323">
        <f t="shared" si="31"/>
        <v>672.8</v>
      </c>
      <c r="N139" s="324">
        <f>(Tableau16[[#This Row],[Total tour
Prelimin.]]+Tableau16[[#This Row],[Finale
Fevr.]])/4</f>
        <v>168.2</v>
      </c>
      <c r="O139" s="31">
        <f t="shared" si="32"/>
        <v>56.066666666666663</v>
      </c>
    </row>
    <row r="140" spans="1:15" x14ac:dyDescent="0.25">
      <c r="A140" s="22"/>
      <c r="B140" s="187"/>
      <c r="C140" s="187"/>
      <c r="D140" s="192"/>
      <c r="E140" s="68"/>
      <c r="F140" s="24"/>
      <c r="G140" s="24"/>
      <c r="H140" s="24"/>
      <c r="I140" s="24"/>
      <c r="J140" s="25"/>
      <c r="K140" s="24"/>
      <c r="L140" s="25"/>
      <c r="M140" s="25"/>
      <c r="N140" s="26"/>
      <c r="O140" s="27"/>
    </row>
  </sheetData>
  <mergeCells count="14">
    <mergeCell ref="A128:O128"/>
    <mergeCell ref="A67:O67"/>
    <mergeCell ref="A78:O78"/>
    <mergeCell ref="A92:O92"/>
    <mergeCell ref="A99:O99"/>
    <mergeCell ref="A109:O109"/>
    <mergeCell ref="A118:O118"/>
    <mergeCell ref="A122:O122"/>
    <mergeCell ref="A55:O55"/>
    <mergeCell ref="A1:O1"/>
    <mergeCell ref="A2:O2"/>
    <mergeCell ref="A26:O26"/>
    <mergeCell ref="A38:O38"/>
    <mergeCell ref="A48:O48"/>
  </mergeCells>
  <conditionalFormatting sqref="G4:I4 E4:F24">
    <cfRule type="expression" dxfId="275" priority="3">
      <formula>"MIN($E$4:$I$4)"</formula>
    </cfRule>
  </conditionalFormatting>
  <pageMargins left="0.7" right="0.7" top="0.75" bottom="0.75" header="0.3" footer="0.3"/>
  <pageSetup paperSize="8" scale="96" fitToHeight="0" orientation="landscape" r:id="rId1"/>
  <rowBreaks count="4" manualBreakCount="4">
    <brk id="24" max="16383" man="1"/>
    <brk id="53" max="14" man="1"/>
    <brk id="77" max="14" man="1"/>
    <brk id="97" max="14" man="1"/>
  </rowBreaks>
  <colBreaks count="1" manualBreakCount="1">
    <brk id="15" max="1048575" man="1"/>
  </colBreaks>
  <tableParts count="13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J93"/>
  <sheetViews>
    <sheetView tabSelected="1" zoomScale="80" zoomScaleNormal="80" workbookViewId="0">
      <selection activeCell="U57" sqref="U57:U58"/>
    </sheetView>
  </sheetViews>
  <sheetFormatPr baseColWidth="10" defaultColWidth="11.42578125" defaultRowHeight="15" x14ac:dyDescent="0.25"/>
  <cols>
    <col min="1" max="1" width="4.42578125" bestFit="1" customWidth="1"/>
    <col min="2" max="2" width="44.42578125" style="200" customWidth="1"/>
    <col min="3" max="3" width="29.42578125" style="200" customWidth="1"/>
    <col min="4" max="4" width="10.5703125" style="200" bestFit="1" customWidth="1"/>
    <col min="5" max="19" width="10.28515625" customWidth="1"/>
    <col min="20" max="20" width="13" bestFit="1" customWidth="1"/>
    <col min="21" max="21" width="11.7109375" bestFit="1" customWidth="1"/>
  </cols>
  <sheetData>
    <row r="1" spans="1:36" ht="46.5" x14ac:dyDescent="0.7">
      <c r="A1" s="646" t="s">
        <v>213</v>
      </c>
      <c r="B1" s="647"/>
      <c r="C1" s="647"/>
      <c r="D1" s="647"/>
      <c r="E1" s="647"/>
      <c r="F1" s="647"/>
      <c r="G1" s="647"/>
      <c r="H1" s="647"/>
      <c r="I1" s="647"/>
      <c r="J1" s="647"/>
      <c r="K1" s="647"/>
      <c r="L1" s="647"/>
      <c r="M1" s="647"/>
      <c r="N1" s="647"/>
      <c r="O1" s="647"/>
      <c r="P1" s="647"/>
      <c r="Q1" s="647"/>
      <c r="R1" s="647"/>
      <c r="S1" s="648"/>
      <c r="T1" s="648"/>
      <c r="U1" s="648"/>
    </row>
    <row r="2" spans="1:36" ht="26.25" x14ac:dyDescent="0.4">
      <c r="A2" s="649" t="s">
        <v>75</v>
      </c>
      <c r="B2" s="650"/>
      <c r="C2" s="650"/>
      <c r="D2" s="650"/>
      <c r="E2" s="650"/>
      <c r="F2" s="650"/>
      <c r="G2" s="650"/>
      <c r="H2" s="650"/>
      <c r="I2" s="650"/>
      <c r="J2" s="650"/>
      <c r="K2" s="650"/>
      <c r="L2" s="650"/>
      <c r="M2" s="650"/>
      <c r="N2" s="650"/>
      <c r="O2" s="650"/>
      <c r="P2" s="650"/>
      <c r="Q2" s="650"/>
      <c r="R2" s="650"/>
      <c r="S2" s="648"/>
      <c r="T2" s="648"/>
      <c r="U2" s="648"/>
    </row>
    <row r="3" spans="1:36" s="73" customFormat="1" ht="25.15" customHeight="1" x14ac:dyDescent="0.25">
      <c r="A3" s="621" t="s">
        <v>76</v>
      </c>
      <c r="B3" s="586" t="s">
        <v>2</v>
      </c>
      <c r="C3" s="586" t="s">
        <v>3</v>
      </c>
      <c r="D3" s="586" t="s">
        <v>4</v>
      </c>
      <c r="E3" s="557">
        <v>45536</v>
      </c>
      <c r="F3" s="583"/>
      <c r="G3" s="557">
        <v>45566</v>
      </c>
      <c r="H3" s="583"/>
      <c r="I3" s="557">
        <v>45597</v>
      </c>
      <c r="J3" s="583"/>
      <c r="K3" s="557">
        <v>45627</v>
      </c>
      <c r="L3" s="583"/>
      <c r="M3" s="557">
        <v>45658</v>
      </c>
      <c r="N3" s="583"/>
      <c r="O3" s="557" t="s">
        <v>77</v>
      </c>
      <c r="P3" s="583"/>
      <c r="Q3" s="584" t="s">
        <v>13</v>
      </c>
      <c r="R3" s="557" t="s">
        <v>14</v>
      </c>
      <c r="S3" s="583"/>
      <c r="T3" s="557" t="s">
        <v>78</v>
      </c>
      <c r="U3" s="583"/>
    </row>
    <row r="4" spans="1:36" s="73" customFormat="1" ht="25.15" customHeight="1" x14ac:dyDescent="0.25">
      <c r="A4" s="585"/>
      <c r="B4" s="587"/>
      <c r="C4" s="587"/>
      <c r="D4" s="587"/>
      <c r="E4" s="85" t="s">
        <v>79</v>
      </c>
      <c r="F4" s="85" t="s">
        <v>80</v>
      </c>
      <c r="G4" s="85" t="s">
        <v>79</v>
      </c>
      <c r="H4" s="85" t="s">
        <v>80</v>
      </c>
      <c r="I4" s="85" t="s">
        <v>79</v>
      </c>
      <c r="J4" s="85" t="s">
        <v>80</v>
      </c>
      <c r="K4" s="85" t="s">
        <v>79</v>
      </c>
      <c r="L4" s="85" t="s">
        <v>80</v>
      </c>
      <c r="M4" s="85" t="s">
        <v>79</v>
      </c>
      <c r="N4" s="85" t="s">
        <v>80</v>
      </c>
      <c r="O4" s="88" t="s">
        <v>79</v>
      </c>
      <c r="P4" s="88" t="s">
        <v>80</v>
      </c>
      <c r="Q4" s="585"/>
      <c r="R4" s="85" t="s">
        <v>79</v>
      </c>
      <c r="S4" s="85" t="s">
        <v>80</v>
      </c>
      <c r="T4" s="85" t="s">
        <v>79</v>
      </c>
      <c r="U4" s="85" t="s">
        <v>80</v>
      </c>
    </row>
    <row r="5" spans="1:36" s="74" customFormat="1" ht="25.15" customHeight="1" thickBot="1" x14ac:dyDescent="0.3">
      <c r="A5" s="577">
        <v>1</v>
      </c>
      <c r="B5" s="142" t="s">
        <v>34</v>
      </c>
      <c r="C5" s="266" t="s">
        <v>21</v>
      </c>
      <c r="D5" s="143" t="s">
        <v>35</v>
      </c>
      <c r="E5" s="128">
        <v>278</v>
      </c>
      <c r="F5" s="644">
        <v>555</v>
      </c>
      <c r="G5" s="128">
        <v>274</v>
      </c>
      <c r="H5" s="644">
        <v>545</v>
      </c>
      <c r="I5" s="128">
        <v>275</v>
      </c>
      <c r="J5" s="644">
        <v>552</v>
      </c>
      <c r="K5" s="128">
        <v>275</v>
      </c>
      <c r="L5" s="644">
        <v>548</v>
      </c>
      <c r="M5" s="389">
        <v>272</v>
      </c>
      <c r="N5" s="641">
        <f>M5+M6</f>
        <v>544</v>
      </c>
      <c r="O5" s="144">
        <f>(SUM(E5,G5,I5,K5,M5) - MIN(E5,G5,I5,K5,M5))</f>
        <v>1102</v>
      </c>
      <c r="P5" s="642">
        <f>(SUM('Tableaux Mixtes'!F5,'Tableaux Mixtes'!H5,'Tableaux Mixtes'!J5,'Tableaux Mixtes'!L5,'Tableaux Mixtes'!N5)-MIN('Tableaux Mixtes'!F5,'Tableaux Mixtes'!H5,'Tableaux Mixtes'!J5,'Tableaux Mixtes'!L5,'Tableaux Mixtes'!N5))</f>
        <v>2200</v>
      </c>
      <c r="Q5" s="642">
        <f>(SUM(F5,H5,J5,L5,N5)-MIN(F5,H5,J5,L5,N5))</f>
        <v>2200</v>
      </c>
      <c r="R5" s="130">
        <f>O5/4</f>
        <v>275.5</v>
      </c>
      <c r="S5" s="643">
        <f>P5/4</f>
        <v>550</v>
      </c>
      <c r="T5" s="131">
        <f>R5/3</f>
        <v>91.833333333333329</v>
      </c>
      <c r="U5" s="606">
        <f>S5/6</f>
        <v>91.666666666666671</v>
      </c>
      <c r="V5" s="494"/>
      <c r="W5"/>
      <c r="X5"/>
      <c r="Y5"/>
      <c r="Z5"/>
      <c r="AA5"/>
      <c r="AB5"/>
      <c r="AC5"/>
      <c r="AD5"/>
      <c r="AE5"/>
      <c r="AF5"/>
      <c r="AG5"/>
      <c r="AH5"/>
      <c r="AI5"/>
      <c r="AJ5"/>
    </row>
    <row r="6" spans="1:36" s="74" customFormat="1" ht="25.15" customHeight="1" thickTop="1" thickBot="1" x14ac:dyDescent="0.3">
      <c r="A6" s="509"/>
      <c r="B6" s="86" t="s">
        <v>20</v>
      </c>
      <c r="C6" s="450" t="s">
        <v>21</v>
      </c>
      <c r="D6" s="451" t="s">
        <v>18</v>
      </c>
      <c r="E6" s="452">
        <v>277</v>
      </c>
      <c r="F6" s="645"/>
      <c r="G6" s="453">
        <v>271</v>
      </c>
      <c r="H6" s="645"/>
      <c r="I6" s="452">
        <v>277</v>
      </c>
      <c r="J6" s="645"/>
      <c r="K6" s="452">
        <v>273</v>
      </c>
      <c r="L6" s="645"/>
      <c r="M6" s="452">
        <v>272</v>
      </c>
      <c r="N6" s="502"/>
      <c r="O6" s="454">
        <f>(SUM(E6,G6,I6,K6,M6) - MIN(E6,G6,I6,K6,M6))</f>
        <v>1099</v>
      </c>
      <c r="P6" s="504"/>
      <c r="Q6" s="504"/>
      <c r="R6" s="164">
        <f t="shared" ref="R6:R22" si="0">O6/4</f>
        <v>274.75</v>
      </c>
      <c r="S6" s="505"/>
      <c r="T6" s="455">
        <f>R6/3</f>
        <v>91.583333333333329</v>
      </c>
      <c r="U6" s="569"/>
      <c r="V6" s="494"/>
      <c r="W6"/>
      <c r="X6"/>
      <c r="Y6"/>
      <c r="Z6"/>
      <c r="AA6"/>
      <c r="AB6"/>
      <c r="AC6"/>
      <c r="AD6"/>
      <c r="AE6"/>
      <c r="AF6"/>
      <c r="AG6"/>
      <c r="AH6"/>
      <c r="AI6"/>
      <c r="AJ6"/>
    </row>
    <row r="7" spans="1:36" ht="25.15" customHeight="1" thickTop="1" thickBot="1" x14ac:dyDescent="0.3">
      <c r="A7" s="508">
        <v>8</v>
      </c>
      <c r="B7" s="222" t="s">
        <v>87</v>
      </c>
      <c r="C7" s="269" t="s">
        <v>23</v>
      </c>
      <c r="D7" s="223" t="s">
        <v>37</v>
      </c>
      <c r="E7" s="110">
        <v>221</v>
      </c>
      <c r="F7" s="637">
        <v>221</v>
      </c>
      <c r="G7" s="110">
        <v>242</v>
      </c>
      <c r="H7" s="636">
        <v>480</v>
      </c>
      <c r="I7" s="110">
        <v>223</v>
      </c>
      <c r="J7" s="636">
        <v>467</v>
      </c>
      <c r="K7" s="158">
        <v>0</v>
      </c>
      <c r="L7" s="636">
        <v>245</v>
      </c>
      <c r="M7" s="110">
        <v>250</v>
      </c>
      <c r="N7" s="636">
        <f t="shared" ref="N7" si="1">M7+M8</f>
        <v>496</v>
      </c>
      <c r="O7" s="95">
        <f t="shared" ref="O7:O22" si="2">(SUM(E7,G7,I7,K7,M7) - MIN(E7,G7,I7,K7,M7))</f>
        <v>936</v>
      </c>
      <c r="P7" s="638">
        <f>(SUM('Tableaux Mixtes'!F7,'Tableaux Mixtes'!H7,'Tableaux Mixtes'!J7,'Tableaux Mixtes'!L7,'Tableaux Mixtes'!N7)-MIN('Tableaux Mixtes'!F7,'Tableaux Mixtes'!H7,'Tableaux Mixtes'!J7,'Tableaux Mixtes'!L7,'Tableaux Mixtes'!N7))</f>
        <v>1688</v>
      </c>
      <c r="Q7" s="638">
        <f t="shared" ref="Q7" si="3">(SUM(F7,H7,J7,L7,N7)-MIN(F7,H7,J7,L7,N7))</f>
        <v>1688</v>
      </c>
      <c r="R7" s="431">
        <f t="shared" si="0"/>
        <v>234</v>
      </c>
      <c r="S7" s="564">
        <f t="shared" ref="S7" si="4">P7/4</f>
        <v>422</v>
      </c>
      <c r="T7" s="115">
        <f t="shared" ref="T7:T22" si="5">R7/3</f>
        <v>78</v>
      </c>
      <c r="U7" s="625">
        <f t="shared" ref="U7" si="6">S7/6</f>
        <v>70.333333333333329</v>
      </c>
      <c r="V7" s="494"/>
    </row>
    <row r="8" spans="1:36" ht="25.15" customHeight="1" thickTop="1" thickBot="1" x14ac:dyDescent="0.3">
      <c r="A8" s="509"/>
      <c r="B8" s="224" t="s">
        <v>232</v>
      </c>
      <c r="C8" s="270" t="s">
        <v>23</v>
      </c>
      <c r="D8" s="225" t="s">
        <v>18</v>
      </c>
      <c r="E8" s="159">
        <v>0</v>
      </c>
      <c r="F8" s="615"/>
      <c r="G8" s="120">
        <v>238</v>
      </c>
      <c r="H8" s="598"/>
      <c r="I8" s="120">
        <v>244</v>
      </c>
      <c r="J8" s="598"/>
      <c r="K8" s="120">
        <v>245</v>
      </c>
      <c r="L8" s="598"/>
      <c r="M8" s="120">
        <v>246</v>
      </c>
      <c r="N8" s="598"/>
      <c r="O8" s="119">
        <f t="shared" si="2"/>
        <v>973</v>
      </c>
      <c r="P8" s="563"/>
      <c r="Q8" s="563"/>
      <c r="R8" s="432">
        <f t="shared" si="0"/>
        <v>243.25</v>
      </c>
      <c r="S8" s="564"/>
      <c r="T8" s="122">
        <f t="shared" si="5"/>
        <v>81.083333333333329</v>
      </c>
      <c r="U8" s="550"/>
      <c r="V8" s="494"/>
    </row>
    <row r="9" spans="1:36" s="74" customFormat="1" ht="25.15" customHeight="1" thickTop="1" thickBot="1" x14ac:dyDescent="0.3">
      <c r="A9" s="508">
        <v>3</v>
      </c>
      <c r="B9" s="94" t="s">
        <v>81</v>
      </c>
      <c r="C9" s="279" t="s">
        <v>17</v>
      </c>
      <c r="D9" s="233" t="s">
        <v>35</v>
      </c>
      <c r="E9" s="456">
        <v>257</v>
      </c>
      <c r="F9" s="639">
        <v>503</v>
      </c>
      <c r="G9" s="456">
        <v>262</v>
      </c>
      <c r="H9" s="639">
        <v>515</v>
      </c>
      <c r="I9" s="456">
        <v>269</v>
      </c>
      <c r="J9" s="639">
        <v>518</v>
      </c>
      <c r="K9" s="457">
        <v>257</v>
      </c>
      <c r="L9" s="639">
        <v>516</v>
      </c>
      <c r="M9" s="456">
        <v>259</v>
      </c>
      <c r="N9" s="501">
        <f t="shared" ref="N9" si="7">M9+M10</f>
        <v>483</v>
      </c>
      <c r="O9" s="458">
        <f t="shared" si="2"/>
        <v>1047</v>
      </c>
      <c r="P9" s="503">
        <f>(SUM('Tableaux Mixtes'!F9,'Tableaux Mixtes'!H9,'Tableaux Mixtes'!J9,'Tableaux Mixtes'!L9,'Tableaux Mixtes'!N9)-MIN('Tableaux Mixtes'!F9,'Tableaux Mixtes'!H9,'Tableaux Mixtes'!J9,'Tableaux Mixtes'!L9,'Tableaux Mixtes'!N9))</f>
        <v>2052</v>
      </c>
      <c r="Q9" s="503">
        <f t="shared" ref="Q9" si="8">(SUM(F9,H9,J9,L9,N9)-MIN(F9,H9,J9,L9,N9))</f>
        <v>2052</v>
      </c>
      <c r="R9" s="165">
        <f t="shared" si="0"/>
        <v>261.75</v>
      </c>
      <c r="S9" s="505">
        <f t="shared" ref="S9" si="9">P9/4</f>
        <v>513</v>
      </c>
      <c r="T9" s="459">
        <f t="shared" si="5"/>
        <v>87.25</v>
      </c>
      <c r="U9" s="568">
        <f t="shared" ref="U9" si="10">S9/6</f>
        <v>85.5</v>
      </c>
      <c r="V9" s="494"/>
      <c r="W9"/>
      <c r="X9"/>
      <c r="Y9"/>
      <c r="Z9"/>
      <c r="AA9"/>
      <c r="AB9"/>
      <c r="AC9"/>
      <c r="AD9"/>
      <c r="AE9"/>
      <c r="AF9"/>
      <c r="AG9"/>
      <c r="AH9"/>
      <c r="AI9"/>
      <c r="AJ9"/>
    </row>
    <row r="10" spans="1:36" s="74" customFormat="1" ht="25.15" customHeight="1" thickTop="1" thickBot="1" x14ac:dyDescent="0.3">
      <c r="A10" s="509"/>
      <c r="B10" s="116" t="s">
        <v>27</v>
      </c>
      <c r="C10" s="272" t="s">
        <v>17</v>
      </c>
      <c r="D10" s="117" t="s">
        <v>18</v>
      </c>
      <c r="E10" s="132">
        <v>246</v>
      </c>
      <c r="F10" s="640"/>
      <c r="G10" s="132">
        <v>253</v>
      </c>
      <c r="H10" s="640"/>
      <c r="I10" s="132">
        <v>249</v>
      </c>
      <c r="J10" s="640"/>
      <c r="K10" s="132">
        <v>259</v>
      </c>
      <c r="L10" s="640"/>
      <c r="M10" s="388">
        <v>224</v>
      </c>
      <c r="N10" s="502"/>
      <c r="O10" s="460">
        <f t="shared" si="2"/>
        <v>1007</v>
      </c>
      <c r="P10" s="504"/>
      <c r="Q10" s="504"/>
      <c r="R10" s="164">
        <f t="shared" si="0"/>
        <v>251.75</v>
      </c>
      <c r="S10" s="505"/>
      <c r="T10" s="455">
        <f t="shared" si="5"/>
        <v>83.916666666666671</v>
      </c>
      <c r="U10" s="569"/>
      <c r="V10" s="494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</row>
    <row r="11" spans="1:36" s="74" customFormat="1" ht="25.15" customHeight="1" thickTop="1" thickBot="1" x14ac:dyDescent="0.3">
      <c r="A11" s="508">
        <v>2</v>
      </c>
      <c r="B11" s="222" t="s">
        <v>227</v>
      </c>
      <c r="C11" s="273" t="s">
        <v>23</v>
      </c>
      <c r="D11" s="236" t="s">
        <v>37</v>
      </c>
      <c r="E11" s="110">
        <v>259</v>
      </c>
      <c r="F11" s="636">
        <v>529</v>
      </c>
      <c r="G11" s="110">
        <v>250</v>
      </c>
      <c r="H11" s="636">
        <v>522</v>
      </c>
      <c r="I11" s="110">
        <v>259</v>
      </c>
      <c r="J11" s="636">
        <v>535</v>
      </c>
      <c r="K11" s="110">
        <v>267</v>
      </c>
      <c r="L11" s="636">
        <v>539</v>
      </c>
      <c r="M11" s="158">
        <v>247</v>
      </c>
      <c r="N11" s="637">
        <f t="shared" ref="N11" si="11">M11+M12</f>
        <v>520</v>
      </c>
      <c r="O11" s="95">
        <f t="shared" si="2"/>
        <v>1035</v>
      </c>
      <c r="P11" s="638">
        <f>(SUM('Tableaux Mixtes'!F11,'Tableaux Mixtes'!H11,'Tableaux Mixtes'!J11,'Tableaux Mixtes'!L11,'Tableaux Mixtes'!N11)-MIN('Tableaux Mixtes'!F11,'Tableaux Mixtes'!H11,'Tableaux Mixtes'!J11,'Tableaux Mixtes'!L11,'Tableaux Mixtes'!N11))</f>
        <v>2125</v>
      </c>
      <c r="Q11" s="638">
        <f t="shared" ref="Q11" si="12">(SUM(F11,H11,J11,L11,N11)-MIN(F11,H11,J11,L11,N11))</f>
        <v>2125</v>
      </c>
      <c r="R11" s="431">
        <f t="shared" si="0"/>
        <v>258.75</v>
      </c>
      <c r="S11" s="564">
        <f t="shared" ref="S11" si="13">P11/4</f>
        <v>531.25</v>
      </c>
      <c r="T11" s="115">
        <f t="shared" si="5"/>
        <v>86.25</v>
      </c>
      <c r="U11" s="625">
        <f t="shared" ref="U11:U21" si="14">S11/6</f>
        <v>88.541666666666671</v>
      </c>
      <c r="V11" s="494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</row>
    <row r="12" spans="1:36" s="74" customFormat="1" ht="25.15" customHeight="1" thickTop="1" thickBot="1" x14ac:dyDescent="0.3">
      <c r="A12" s="509"/>
      <c r="B12" s="234" t="s">
        <v>22</v>
      </c>
      <c r="C12" s="274" t="s">
        <v>23</v>
      </c>
      <c r="D12" s="235" t="s">
        <v>18</v>
      </c>
      <c r="E12" s="159">
        <v>270</v>
      </c>
      <c r="F12" s="598"/>
      <c r="G12" s="120">
        <v>272</v>
      </c>
      <c r="H12" s="598"/>
      <c r="I12" s="120">
        <v>276</v>
      </c>
      <c r="J12" s="598"/>
      <c r="K12" s="120">
        <v>272</v>
      </c>
      <c r="L12" s="598"/>
      <c r="M12" s="120">
        <v>273</v>
      </c>
      <c r="N12" s="615"/>
      <c r="O12" s="461">
        <f t="shared" si="2"/>
        <v>1093</v>
      </c>
      <c r="P12" s="563"/>
      <c r="Q12" s="563"/>
      <c r="R12" s="432">
        <f t="shared" si="0"/>
        <v>273.25</v>
      </c>
      <c r="S12" s="564"/>
      <c r="T12" s="122">
        <f t="shared" si="5"/>
        <v>91.083333333333329</v>
      </c>
      <c r="U12" s="550"/>
      <c r="V12" s="494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</row>
    <row r="13" spans="1:36" s="298" customFormat="1" ht="25.15" customHeight="1" thickTop="1" thickBot="1" x14ac:dyDescent="0.3">
      <c r="A13" s="508">
        <v>9</v>
      </c>
      <c r="B13" s="94" t="s">
        <v>239</v>
      </c>
      <c r="C13" s="271" t="s">
        <v>23</v>
      </c>
      <c r="D13" s="118" t="s">
        <v>35</v>
      </c>
      <c r="E13" s="252">
        <v>209</v>
      </c>
      <c r="F13" s="603">
        <v>353</v>
      </c>
      <c r="G13" s="251">
        <v>184</v>
      </c>
      <c r="H13" s="601">
        <v>385</v>
      </c>
      <c r="I13" s="252">
        <v>225</v>
      </c>
      <c r="J13" s="601">
        <v>399</v>
      </c>
      <c r="K13" s="252">
        <v>189</v>
      </c>
      <c r="L13" s="601">
        <v>376</v>
      </c>
      <c r="M13" s="252">
        <v>210</v>
      </c>
      <c r="N13" s="639">
        <f t="shared" ref="N13" si="15">M13+M14</f>
        <v>360</v>
      </c>
      <c r="O13" s="226">
        <v>833</v>
      </c>
      <c r="P13" s="503">
        <f>(SUM('Tableaux Mixtes'!F13,'Tableaux Mixtes'!H13,'Tableaux Mixtes'!J13,'Tableaux Mixtes'!L13,'Tableaux Mixtes'!N13)-MIN('Tableaux Mixtes'!F13,'Tableaux Mixtes'!H13,'Tableaux Mixtes'!J13,'Tableaux Mixtes'!L13,'Tableaux Mixtes'!N13))</f>
        <v>1520</v>
      </c>
      <c r="Q13" s="503">
        <f t="shared" ref="Q13" si="16">(SUM(F13,H13,J13,L13,N13)-MIN(F13,H13,J13,L13,N13))</f>
        <v>1520</v>
      </c>
      <c r="R13" s="165">
        <f t="shared" si="0"/>
        <v>208.25</v>
      </c>
      <c r="S13" s="505">
        <f t="shared" ref="S13" si="17">P13/4</f>
        <v>380</v>
      </c>
      <c r="T13" s="237">
        <v>69.42</v>
      </c>
      <c r="U13" s="506">
        <v>63.34</v>
      </c>
    </row>
    <row r="14" spans="1:36" s="298" customFormat="1" ht="25.15" customHeight="1" thickTop="1" thickBot="1" x14ac:dyDescent="0.3">
      <c r="A14" s="509"/>
      <c r="B14" s="357" t="s">
        <v>238</v>
      </c>
      <c r="C14" s="64" t="s">
        <v>23</v>
      </c>
      <c r="D14" s="358" t="s">
        <v>18</v>
      </c>
      <c r="E14" s="360">
        <v>144</v>
      </c>
      <c r="F14" s="535"/>
      <c r="G14" s="359">
        <v>201</v>
      </c>
      <c r="H14" s="537"/>
      <c r="I14" s="359">
        <v>174</v>
      </c>
      <c r="J14" s="537"/>
      <c r="K14" s="359">
        <v>187</v>
      </c>
      <c r="L14" s="537"/>
      <c r="M14" s="359">
        <v>150</v>
      </c>
      <c r="N14" s="645"/>
      <c r="O14" s="361">
        <v>712</v>
      </c>
      <c r="P14" s="504"/>
      <c r="Q14" s="504"/>
      <c r="R14" s="164">
        <f t="shared" si="0"/>
        <v>178</v>
      </c>
      <c r="S14" s="505"/>
      <c r="T14" s="362">
        <v>59.34</v>
      </c>
      <c r="U14" s="507"/>
    </row>
    <row r="15" spans="1:36" ht="25.15" customHeight="1" thickTop="1" thickBot="1" x14ac:dyDescent="0.3">
      <c r="A15" s="508">
        <v>7</v>
      </c>
      <c r="B15" s="222" t="s">
        <v>214</v>
      </c>
      <c r="C15" s="278" t="s">
        <v>45</v>
      </c>
      <c r="D15" s="223" t="s">
        <v>35</v>
      </c>
      <c r="E15" s="110">
        <v>167</v>
      </c>
      <c r="F15" s="636">
        <v>420</v>
      </c>
      <c r="G15" s="110">
        <v>117</v>
      </c>
      <c r="H15" s="636">
        <v>363</v>
      </c>
      <c r="I15" s="158">
        <v>0</v>
      </c>
      <c r="J15" s="637">
        <v>250</v>
      </c>
      <c r="K15" s="110">
        <v>209</v>
      </c>
      <c r="L15" s="636">
        <v>465</v>
      </c>
      <c r="M15" s="110">
        <v>194</v>
      </c>
      <c r="N15" s="636">
        <f t="shared" ref="N15" si="18">M15+M16</f>
        <v>457</v>
      </c>
      <c r="O15" s="95">
        <f t="shared" si="2"/>
        <v>687</v>
      </c>
      <c r="P15" s="638">
        <f>(SUM('Tableaux Mixtes'!F15,'Tableaux Mixtes'!H15,'Tableaux Mixtes'!J15,'Tableaux Mixtes'!L15,'Tableaux Mixtes'!N15)-MIN('Tableaux Mixtes'!F15,'Tableaux Mixtes'!H15,'Tableaux Mixtes'!J15,'Tableaux Mixtes'!L15,'Tableaux Mixtes'!N15))</f>
        <v>1705</v>
      </c>
      <c r="Q15" s="638">
        <f t="shared" ref="Q15" si="19">(SUM(F15,H15,J15,L15,N15)-MIN(F15,H15,J15,L15,N15))</f>
        <v>1705</v>
      </c>
      <c r="R15" s="431">
        <f t="shared" si="0"/>
        <v>171.75</v>
      </c>
      <c r="S15" s="564">
        <f t="shared" ref="S15" si="20">P15/4</f>
        <v>426.25</v>
      </c>
      <c r="T15" s="115">
        <f t="shared" si="5"/>
        <v>57.25</v>
      </c>
      <c r="U15" s="625">
        <f t="shared" si="14"/>
        <v>71.041666666666671</v>
      </c>
    </row>
    <row r="16" spans="1:36" ht="25.15" customHeight="1" thickTop="1" thickBot="1" x14ac:dyDescent="0.3">
      <c r="A16" s="509"/>
      <c r="B16" s="224" t="s">
        <v>16</v>
      </c>
      <c r="C16" s="274" t="s">
        <v>17</v>
      </c>
      <c r="D16" s="235" t="s">
        <v>18</v>
      </c>
      <c r="E16" s="120">
        <v>253</v>
      </c>
      <c r="F16" s="598"/>
      <c r="G16" s="159">
        <v>246</v>
      </c>
      <c r="H16" s="598"/>
      <c r="I16" s="120">
        <v>250</v>
      </c>
      <c r="J16" s="615"/>
      <c r="K16" s="120">
        <v>256</v>
      </c>
      <c r="L16" s="598"/>
      <c r="M16" s="120">
        <v>263</v>
      </c>
      <c r="N16" s="598"/>
      <c r="O16" s="96">
        <v>1022</v>
      </c>
      <c r="P16" s="563"/>
      <c r="Q16" s="563"/>
      <c r="R16" s="432">
        <f t="shared" si="0"/>
        <v>255.5</v>
      </c>
      <c r="S16" s="564"/>
      <c r="T16" s="122">
        <f t="shared" si="5"/>
        <v>85.166666666666671</v>
      </c>
      <c r="U16" s="550"/>
    </row>
    <row r="17" spans="1:36" ht="25.15" customHeight="1" thickTop="1" thickBot="1" x14ac:dyDescent="0.3">
      <c r="A17" s="508">
        <v>6</v>
      </c>
      <c r="B17" s="232" t="s">
        <v>220</v>
      </c>
      <c r="C17" s="279" t="s">
        <v>45</v>
      </c>
      <c r="D17" s="233" t="s">
        <v>37</v>
      </c>
      <c r="E17" s="243">
        <v>176</v>
      </c>
      <c r="F17" s="534">
        <v>440</v>
      </c>
      <c r="G17" s="242">
        <v>202</v>
      </c>
      <c r="H17" s="536">
        <v>459</v>
      </c>
      <c r="I17" s="242">
        <v>197</v>
      </c>
      <c r="J17" s="536">
        <v>468</v>
      </c>
      <c r="K17" s="242">
        <v>204</v>
      </c>
      <c r="L17" s="536">
        <v>459</v>
      </c>
      <c r="M17" s="242">
        <v>219</v>
      </c>
      <c r="N17" s="639">
        <f t="shared" ref="N17" si="21">M17+M18</f>
        <v>473</v>
      </c>
      <c r="O17" s="226">
        <v>822</v>
      </c>
      <c r="P17" s="503">
        <f>(SUM('Tableaux Mixtes'!F17,'Tableaux Mixtes'!H17,'Tableaux Mixtes'!J17,'Tableaux Mixtes'!L17,'Tableaux Mixtes'!N17)-MIN('Tableaux Mixtes'!F17,'Tableaux Mixtes'!H17,'Tableaux Mixtes'!J17,'Tableaux Mixtes'!L17,'Tableaux Mixtes'!N17))</f>
        <v>1859</v>
      </c>
      <c r="Q17" s="503">
        <f t="shared" ref="Q17" si="22">(SUM(F17,H17,J17,L17,N17)-MIN(F17,H17,J17,L17,N17))</f>
        <v>1859</v>
      </c>
      <c r="R17" s="165">
        <f t="shared" si="0"/>
        <v>205.5</v>
      </c>
      <c r="S17" s="505">
        <f t="shared" ref="S17" si="23">P17/4</f>
        <v>464.75</v>
      </c>
      <c r="T17" s="237">
        <v>68.5</v>
      </c>
      <c r="U17" s="651">
        <v>77.459999999999994</v>
      </c>
    </row>
    <row r="18" spans="1:36" ht="25.15" customHeight="1" thickTop="1" thickBot="1" x14ac:dyDescent="0.3">
      <c r="A18" s="509"/>
      <c r="B18" s="292" t="s">
        <v>190</v>
      </c>
      <c r="C18" s="54" t="s">
        <v>45</v>
      </c>
      <c r="D18" s="293" t="s">
        <v>18</v>
      </c>
      <c r="E18" s="294">
        <v>264</v>
      </c>
      <c r="F18" s="535"/>
      <c r="G18" s="294">
        <v>257</v>
      </c>
      <c r="H18" s="537"/>
      <c r="I18" s="294">
        <v>271</v>
      </c>
      <c r="J18" s="537"/>
      <c r="K18" s="294">
        <v>255</v>
      </c>
      <c r="L18" s="537"/>
      <c r="M18" s="295">
        <v>254</v>
      </c>
      <c r="N18" s="645"/>
      <c r="O18" s="296">
        <v>1047</v>
      </c>
      <c r="P18" s="504"/>
      <c r="Q18" s="504"/>
      <c r="R18" s="164">
        <f t="shared" si="0"/>
        <v>261.75</v>
      </c>
      <c r="S18" s="505"/>
      <c r="T18" s="297">
        <v>87.25</v>
      </c>
      <c r="U18" s="507"/>
    </row>
    <row r="19" spans="1:36" s="74" customFormat="1" ht="25.15" customHeight="1" thickTop="1" thickBot="1" x14ac:dyDescent="0.3">
      <c r="A19" s="508">
        <v>5</v>
      </c>
      <c r="B19" s="222" t="s">
        <v>89</v>
      </c>
      <c r="C19" s="278" t="s">
        <v>23</v>
      </c>
      <c r="D19" s="223" t="s">
        <v>35</v>
      </c>
      <c r="E19" s="110">
        <v>244</v>
      </c>
      <c r="F19" s="636">
        <v>453</v>
      </c>
      <c r="G19" s="158">
        <v>0</v>
      </c>
      <c r="H19" s="637">
        <v>0</v>
      </c>
      <c r="I19" s="110">
        <v>252</v>
      </c>
      <c r="J19" s="636">
        <v>486</v>
      </c>
      <c r="K19" s="110">
        <v>254</v>
      </c>
      <c r="L19" s="636">
        <v>485</v>
      </c>
      <c r="M19" s="110">
        <v>250</v>
      </c>
      <c r="N19" s="636">
        <f t="shared" ref="N19" si="24">M19+M20</f>
        <v>471</v>
      </c>
      <c r="O19" s="95">
        <f t="shared" si="2"/>
        <v>1000</v>
      </c>
      <c r="P19" s="638">
        <f>(SUM('Tableaux Mixtes'!F19,'Tableaux Mixtes'!H19,'Tableaux Mixtes'!J19,'Tableaux Mixtes'!L19,'Tableaux Mixtes'!N19)-MIN('Tableaux Mixtes'!F19,'Tableaux Mixtes'!H19,'Tableaux Mixtes'!J19,'Tableaux Mixtes'!L19,'Tableaux Mixtes'!N19))</f>
        <v>1895</v>
      </c>
      <c r="Q19" s="638">
        <f t="shared" ref="Q19" si="25">(SUM(F19,H19,J19,L19,N19)-MIN(F19,H19,J19,L19,N19))</f>
        <v>1895</v>
      </c>
      <c r="R19" s="431">
        <f t="shared" si="0"/>
        <v>250</v>
      </c>
      <c r="S19" s="564">
        <f t="shared" ref="S19" si="26">P19/4</f>
        <v>473.75</v>
      </c>
      <c r="T19" s="115">
        <f t="shared" si="5"/>
        <v>83.333333333333329</v>
      </c>
      <c r="U19" s="625">
        <f t="shared" si="14"/>
        <v>78.958333333333329</v>
      </c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</row>
    <row r="20" spans="1:36" s="74" customFormat="1" ht="25.15" customHeight="1" thickTop="1" thickBot="1" x14ac:dyDescent="0.3">
      <c r="A20" s="509"/>
      <c r="B20" s="224" t="s">
        <v>90</v>
      </c>
      <c r="C20" s="280" t="s">
        <v>23</v>
      </c>
      <c r="D20" s="225" t="s">
        <v>18</v>
      </c>
      <c r="E20" s="120">
        <v>209</v>
      </c>
      <c r="F20" s="598"/>
      <c r="G20" s="159">
        <v>0</v>
      </c>
      <c r="H20" s="615"/>
      <c r="I20" s="120">
        <v>234</v>
      </c>
      <c r="J20" s="598"/>
      <c r="K20" s="120">
        <v>231</v>
      </c>
      <c r="L20" s="598"/>
      <c r="M20" s="120">
        <v>221</v>
      </c>
      <c r="N20" s="598"/>
      <c r="O20" s="96">
        <f t="shared" si="2"/>
        <v>895</v>
      </c>
      <c r="P20" s="563"/>
      <c r="Q20" s="563"/>
      <c r="R20" s="432">
        <f t="shared" si="0"/>
        <v>223.75</v>
      </c>
      <c r="S20" s="564"/>
      <c r="T20" s="122">
        <f t="shared" si="5"/>
        <v>74.583333333333329</v>
      </c>
      <c r="U20" s="55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</row>
    <row r="21" spans="1:36" ht="25.15" customHeight="1" thickTop="1" thickBot="1" x14ac:dyDescent="0.3">
      <c r="A21" s="508">
        <v>4</v>
      </c>
      <c r="B21" s="232" t="s">
        <v>36</v>
      </c>
      <c r="C21" s="279" t="s">
        <v>23</v>
      </c>
      <c r="D21" s="233" t="s">
        <v>35</v>
      </c>
      <c r="E21" s="252">
        <v>258</v>
      </c>
      <c r="F21" s="601">
        <v>506</v>
      </c>
      <c r="G21" s="252">
        <v>255</v>
      </c>
      <c r="H21" s="601">
        <v>499</v>
      </c>
      <c r="I21" s="252">
        <v>257</v>
      </c>
      <c r="J21" s="601">
        <v>519</v>
      </c>
      <c r="K21" s="252">
        <v>252</v>
      </c>
      <c r="L21" s="601">
        <v>505</v>
      </c>
      <c r="M21" s="251">
        <v>244</v>
      </c>
      <c r="N21" s="658">
        <f t="shared" ref="N21" si="27">M21+M22</f>
        <v>497</v>
      </c>
      <c r="O21" s="253">
        <f t="shared" si="2"/>
        <v>1022</v>
      </c>
      <c r="P21" s="659">
        <f>(SUM('Tableaux Mixtes'!F21,'Tableaux Mixtes'!H21,'Tableaux Mixtes'!J21,'Tableaux Mixtes'!L21,'Tableaux Mixtes'!N21)-MIN('Tableaux Mixtes'!F21,'Tableaux Mixtes'!H21,'Tableaux Mixtes'!J21,'Tableaux Mixtes'!L21,'Tableaux Mixtes'!N21))</f>
        <v>2029</v>
      </c>
      <c r="Q21" s="659">
        <f t="shared" ref="Q21" si="28">(SUM(F21,H21,J21,L21,N21)-MIN(F21,H21,J21,L21,N21))</f>
        <v>2029</v>
      </c>
      <c r="R21" s="379">
        <f t="shared" si="0"/>
        <v>255.5</v>
      </c>
      <c r="S21" s="505">
        <f t="shared" ref="S21" si="29">P21/4</f>
        <v>507.25</v>
      </c>
      <c r="T21" s="254">
        <f t="shared" si="5"/>
        <v>85.166666666666671</v>
      </c>
      <c r="U21" s="661">
        <f t="shared" si="14"/>
        <v>84.541666666666671</v>
      </c>
    </row>
    <row r="22" spans="1:36" ht="25.15" customHeight="1" thickTop="1" x14ac:dyDescent="0.25">
      <c r="A22" s="577"/>
      <c r="B22" s="285" t="s">
        <v>30</v>
      </c>
      <c r="C22" s="16" t="s">
        <v>23</v>
      </c>
      <c r="D22" s="145" t="s">
        <v>18</v>
      </c>
      <c r="E22" s="240">
        <v>248</v>
      </c>
      <c r="F22" s="602"/>
      <c r="G22" s="390">
        <v>244</v>
      </c>
      <c r="H22" s="602"/>
      <c r="I22" s="240">
        <v>262</v>
      </c>
      <c r="J22" s="602"/>
      <c r="K22" s="240">
        <v>253</v>
      </c>
      <c r="L22" s="602"/>
      <c r="M22" s="240">
        <v>253</v>
      </c>
      <c r="N22" s="641"/>
      <c r="O22" s="226">
        <f t="shared" si="2"/>
        <v>1016</v>
      </c>
      <c r="P22" s="642"/>
      <c r="Q22" s="642"/>
      <c r="R22" s="130">
        <f t="shared" si="0"/>
        <v>254</v>
      </c>
      <c r="S22" s="660"/>
      <c r="T22" s="238">
        <f t="shared" si="5"/>
        <v>84.666666666666671</v>
      </c>
      <c r="U22" s="662"/>
    </row>
    <row r="23" spans="1:36" ht="26.65" customHeight="1" x14ac:dyDescent="0.25"/>
    <row r="24" spans="1:36" ht="26.25" x14ac:dyDescent="0.4">
      <c r="A24" s="618" t="s">
        <v>196</v>
      </c>
      <c r="B24" s="655"/>
      <c r="C24" s="655"/>
      <c r="D24" s="655"/>
      <c r="E24" s="655"/>
      <c r="F24" s="655"/>
      <c r="G24" s="655"/>
      <c r="H24" s="655"/>
      <c r="I24" s="655"/>
      <c r="J24" s="655"/>
      <c r="K24" s="655"/>
      <c r="L24" s="655"/>
      <c r="M24" s="655"/>
      <c r="N24" s="655"/>
      <c r="O24" s="655"/>
      <c r="P24" s="655"/>
      <c r="Q24" s="655"/>
      <c r="R24" s="655"/>
      <c r="S24" s="656"/>
      <c r="T24" s="656"/>
      <c r="U24" s="657"/>
    </row>
    <row r="25" spans="1:36" ht="14.65" customHeight="1" x14ac:dyDescent="0.25">
      <c r="A25" s="621" t="s">
        <v>76</v>
      </c>
      <c r="B25" s="586" t="s">
        <v>2</v>
      </c>
      <c r="C25" s="586" t="s">
        <v>3</v>
      </c>
      <c r="D25" s="586" t="s">
        <v>4</v>
      </c>
      <c r="E25" s="557">
        <v>45536</v>
      </c>
      <c r="F25" s="583"/>
      <c r="G25" s="557">
        <v>45566</v>
      </c>
      <c r="H25" s="583"/>
      <c r="I25" s="557">
        <v>45597</v>
      </c>
      <c r="J25" s="583"/>
      <c r="K25" s="557">
        <v>45627</v>
      </c>
      <c r="L25" s="583"/>
      <c r="M25" s="557">
        <v>45658</v>
      </c>
      <c r="N25" s="583"/>
      <c r="O25" s="557" t="s">
        <v>77</v>
      </c>
      <c r="P25" s="583"/>
      <c r="Q25" s="584" t="s">
        <v>13</v>
      </c>
      <c r="R25" s="557" t="s">
        <v>14</v>
      </c>
      <c r="S25" s="583"/>
      <c r="T25" s="557" t="s">
        <v>78</v>
      </c>
      <c r="U25" s="583"/>
    </row>
    <row r="26" spans="1:36" ht="15.75" thickBot="1" x14ac:dyDescent="0.3">
      <c r="A26" s="585"/>
      <c r="B26" s="587"/>
      <c r="C26" s="587"/>
      <c r="D26" s="587"/>
      <c r="E26" s="85" t="s">
        <v>79</v>
      </c>
      <c r="F26" s="85" t="s">
        <v>80</v>
      </c>
      <c r="G26" s="85" t="s">
        <v>79</v>
      </c>
      <c r="H26" s="85" t="s">
        <v>80</v>
      </c>
      <c r="I26" s="85" t="s">
        <v>79</v>
      </c>
      <c r="J26" s="85" t="s">
        <v>80</v>
      </c>
      <c r="K26" s="85" t="s">
        <v>79</v>
      </c>
      <c r="L26" s="85" t="s">
        <v>80</v>
      </c>
      <c r="M26" s="85" t="s">
        <v>79</v>
      </c>
      <c r="N26" s="85" t="s">
        <v>80</v>
      </c>
      <c r="O26" s="88" t="s">
        <v>79</v>
      </c>
      <c r="P26" s="88" t="s">
        <v>80</v>
      </c>
      <c r="Q26" s="585"/>
      <c r="R26" s="85" t="s">
        <v>79</v>
      </c>
      <c r="S26" s="85" t="s">
        <v>80</v>
      </c>
      <c r="T26" s="85" t="s">
        <v>79</v>
      </c>
      <c r="U26" s="85" t="s">
        <v>80</v>
      </c>
    </row>
    <row r="27" spans="1:36" ht="26.25" customHeight="1" thickTop="1" thickBot="1" x14ac:dyDescent="0.3">
      <c r="A27" s="510">
        <v>3</v>
      </c>
      <c r="B27" s="375" t="s">
        <v>44</v>
      </c>
      <c r="C27" s="376" t="s">
        <v>23</v>
      </c>
      <c r="D27" s="377" t="s">
        <v>35</v>
      </c>
      <c r="E27" s="393">
        <v>278.39999999999998</v>
      </c>
      <c r="F27" s="616">
        <v>563.5</v>
      </c>
      <c r="G27" s="393">
        <v>279.7</v>
      </c>
      <c r="H27" s="538">
        <v>569.29999999999995</v>
      </c>
      <c r="I27" s="415">
        <v>273.2</v>
      </c>
      <c r="J27" s="538">
        <v>564.29999999999995</v>
      </c>
      <c r="K27" s="437">
        <v>270.60000000000002</v>
      </c>
      <c r="L27" s="546">
        <v>565.20000000000005</v>
      </c>
      <c r="M27" s="383">
        <v>273.39999999999998</v>
      </c>
      <c r="N27" s="546">
        <f>M27+M28</f>
        <v>569.59999999999991</v>
      </c>
      <c r="O27" s="447">
        <f t="shared" ref="O27:O32" si="30">(SUM(E27,G27,I27,K27,M27) - MIN(E27,G27,I27,K27,M27))</f>
        <v>1104.7000000000003</v>
      </c>
      <c r="P27" s="543">
        <f>(SUM('Tableaux Mixtes'!F27,'Tableaux Mixtes'!H27,'Tableaux Mixtes'!J27,'Tableaux Mixtes'!L27,'Tableaux Mixtes'!N27)-MIN('Tableaux Mixtes'!F27,'Tableaux Mixtes'!H27,'Tableaux Mixtes'!J27,'Tableaux Mixtes'!L27,'Tableaux Mixtes'!N27))</f>
        <v>2268.4</v>
      </c>
      <c r="Q27" s="543">
        <f>P27</f>
        <v>2268.4</v>
      </c>
      <c r="R27" s="463">
        <f>O27/4</f>
        <v>276.17500000000007</v>
      </c>
      <c r="S27" s="544">
        <f>P27/4</f>
        <v>567.1</v>
      </c>
      <c r="T27" s="319">
        <v>92.06</v>
      </c>
      <c r="U27" s="549">
        <f>S27/6</f>
        <v>94.516666666666666</v>
      </c>
    </row>
    <row r="28" spans="1:36" ht="26.25" customHeight="1" thickTop="1" thickBot="1" x14ac:dyDescent="0.3">
      <c r="A28" s="511"/>
      <c r="B28" s="234" t="s">
        <v>235</v>
      </c>
      <c r="C28" s="372" t="s">
        <v>29</v>
      </c>
      <c r="D28" s="235" t="s">
        <v>86</v>
      </c>
      <c r="E28" s="400">
        <v>285.10000000000002</v>
      </c>
      <c r="F28" s="617"/>
      <c r="G28" s="394">
        <v>289.60000000000002</v>
      </c>
      <c r="H28" s="539"/>
      <c r="I28" s="394">
        <v>291.10000000000002</v>
      </c>
      <c r="J28" s="539"/>
      <c r="K28" s="374">
        <v>294.60000000000002</v>
      </c>
      <c r="L28" s="547"/>
      <c r="M28" s="374">
        <v>296.2</v>
      </c>
      <c r="N28" s="547"/>
      <c r="O28" s="442">
        <f t="shared" si="30"/>
        <v>1171.5</v>
      </c>
      <c r="P28" s="548"/>
      <c r="Q28" s="548"/>
      <c r="R28" s="409">
        <f t="shared" ref="R28:R34" si="31">O28/4</f>
        <v>292.875</v>
      </c>
      <c r="S28" s="545"/>
      <c r="T28" s="122">
        <f>R28/3</f>
        <v>97.625</v>
      </c>
      <c r="U28" s="550"/>
    </row>
    <row r="29" spans="1:36" ht="26.25" customHeight="1" thickTop="1" thickBot="1" x14ac:dyDescent="0.3">
      <c r="A29" s="510">
        <v>2</v>
      </c>
      <c r="B29" s="94" t="s">
        <v>217</v>
      </c>
      <c r="C29" s="287" t="s">
        <v>45</v>
      </c>
      <c r="D29" s="118" t="s">
        <v>35</v>
      </c>
      <c r="E29" s="401">
        <v>298.89999999999998</v>
      </c>
      <c r="F29" s="515">
        <v>560.9</v>
      </c>
      <c r="G29" s="401">
        <v>297.60000000000002</v>
      </c>
      <c r="H29" s="517">
        <v>534.70000000000005</v>
      </c>
      <c r="I29" s="401">
        <v>302</v>
      </c>
      <c r="J29" s="515">
        <v>569.5</v>
      </c>
      <c r="K29" s="434">
        <v>297.20999999999998</v>
      </c>
      <c r="L29" s="519">
        <v>571</v>
      </c>
      <c r="M29" s="353">
        <v>298.39999999999998</v>
      </c>
      <c r="N29" s="521">
        <f t="shared" ref="N29" si="32">M29+M30</f>
        <v>569.29999999999995</v>
      </c>
      <c r="O29" s="443">
        <f t="shared" si="30"/>
        <v>1196.9000000000001</v>
      </c>
      <c r="P29" s="523">
        <f>(SUM('Tableaux Mixtes'!F29,'Tableaux Mixtes'!H29,'Tableaux Mixtes'!J29,'Tableaux Mixtes'!L29,'Tableaux Mixtes'!N29)-MIN('Tableaux Mixtes'!F29,'Tableaux Mixtes'!H29,'Tableaux Mixtes'!J29,'Tableaux Mixtes'!L29,'Tableaux Mixtes'!N29))</f>
        <v>2270.6999999999998</v>
      </c>
      <c r="Q29" s="572">
        <f>P29</f>
        <v>2270.6999999999998</v>
      </c>
      <c r="R29" s="464">
        <f t="shared" si="31"/>
        <v>299.22500000000002</v>
      </c>
      <c r="S29" s="573">
        <f>P29/4</f>
        <v>567.67499999999995</v>
      </c>
      <c r="T29" s="254">
        <v>99.74</v>
      </c>
      <c r="U29" s="559">
        <f>S29/6</f>
        <v>94.612499999999997</v>
      </c>
    </row>
    <row r="30" spans="1:36" ht="26.25" customHeight="1" thickTop="1" thickBot="1" x14ac:dyDescent="0.3">
      <c r="A30" s="511"/>
      <c r="B30" s="281" t="s">
        <v>223</v>
      </c>
      <c r="C30" s="288" t="s">
        <v>45</v>
      </c>
      <c r="D30" s="283" t="s">
        <v>18</v>
      </c>
      <c r="E30" s="402">
        <v>262</v>
      </c>
      <c r="F30" s="516"/>
      <c r="G30" s="396">
        <v>237.1</v>
      </c>
      <c r="H30" s="518"/>
      <c r="I30" s="402">
        <v>267.5</v>
      </c>
      <c r="J30" s="516"/>
      <c r="K30" s="354">
        <v>273.8</v>
      </c>
      <c r="L30" s="520"/>
      <c r="M30" s="354">
        <v>270.89999999999998</v>
      </c>
      <c r="N30" s="522"/>
      <c r="O30" s="444">
        <f t="shared" si="30"/>
        <v>1074.2000000000003</v>
      </c>
      <c r="P30" s="523"/>
      <c r="Q30" s="572"/>
      <c r="R30" s="466">
        <f t="shared" si="31"/>
        <v>268.55000000000007</v>
      </c>
      <c r="S30" s="574"/>
      <c r="T30" s="241">
        <v>89.52</v>
      </c>
      <c r="U30" s="567"/>
    </row>
    <row r="31" spans="1:36" ht="26.25" customHeight="1" thickTop="1" thickBot="1" x14ac:dyDescent="0.3">
      <c r="A31" s="510">
        <v>4</v>
      </c>
      <c r="B31" s="246" t="s">
        <v>224</v>
      </c>
      <c r="C31" s="368" t="s">
        <v>29</v>
      </c>
      <c r="D31" s="369" t="s">
        <v>35</v>
      </c>
      <c r="E31" s="403">
        <v>253.8</v>
      </c>
      <c r="F31" s="652">
        <v>544.70000000000005</v>
      </c>
      <c r="G31" s="397">
        <v>275.10000000000002</v>
      </c>
      <c r="H31" s="578">
        <v>572.5</v>
      </c>
      <c r="I31" s="397">
        <v>262.2</v>
      </c>
      <c r="J31" s="578">
        <v>555</v>
      </c>
      <c r="K31" s="370">
        <v>274</v>
      </c>
      <c r="L31" s="580">
        <v>571.1</v>
      </c>
      <c r="M31" s="370">
        <v>270.2</v>
      </c>
      <c r="N31" s="653">
        <f t="shared" ref="N31" si="33">M31+M32</f>
        <v>561.59999999999991</v>
      </c>
      <c r="O31" s="445">
        <f t="shared" si="30"/>
        <v>1081.5000000000002</v>
      </c>
      <c r="P31" s="548">
        <f>(SUM('Tableaux Mixtes'!F31,'Tableaux Mixtes'!H31,'Tableaux Mixtes'!J31,'Tableaux Mixtes'!L31,'Tableaux Mixtes'!N31)-MIN('Tableaux Mixtes'!F31,'Tableaux Mixtes'!H31,'Tableaux Mixtes'!J31,'Tableaux Mixtes'!L31,'Tableaux Mixtes'!N31))</f>
        <v>2260.1999999999998</v>
      </c>
      <c r="Q31" s="548">
        <f>P31</f>
        <v>2260.1999999999998</v>
      </c>
      <c r="R31" s="408">
        <f t="shared" si="31"/>
        <v>270.37500000000006</v>
      </c>
      <c r="S31" s="654">
        <f>P31/4</f>
        <v>565.04999999999995</v>
      </c>
      <c r="T31" s="250">
        <v>90.15</v>
      </c>
      <c r="U31" s="565">
        <f>S31/6</f>
        <v>94.174999999999997</v>
      </c>
    </row>
    <row r="32" spans="1:36" ht="26.25" customHeight="1" thickTop="1" thickBot="1" x14ac:dyDescent="0.3">
      <c r="A32" s="511"/>
      <c r="B32" s="234" t="s">
        <v>40</v>
      </c>
      <c r="C32" s="372" t="s">
        <v>29</v>
      </c>
      <c r="D32" s="373" t="s">
        <v>86</v>
      </c>
      <c r="E32" s="400">
        <v>290.89999999999998</v>
      </c>
      <c r="F32" s="617"/>
      <c r="G32" s="394">
        <v>297.39999999999998</v>
      </c>
      <c r="H32" s="539"/>
      <c r="I32" s="394">
        <v>292.8</v>
      </c>
      <c r="J32" s="539"/>
      <c r="K32" s="374">
        <v>297.10000000000002</v>
      </c>
      <c r="L32" s="547"/>
      <c r="M32" s="374">
        <v>291.39999999999998</v>
      </c>
      <c r="N32" s="547"/>
      <c r="O32" s="442">
        <f t="shared" si="30"/>
        <v>1178.6999999999998</v>
      </c>
      <c r="P32" s="548"/>
      <c r="Q32" s="548"/>
      <c r="R32" s="409">
        <f t="shared" si="31"/>
        <v>294.67499999999995</v>
      </c>
      <c r="S32" s="545"/>
      <c r="T32" s="122">
        <v>98.23</v>
      </c>
      <c r="U32" s="550"/>
    </row>
    <row r="33" spans="1:21" ht="27.75" thickTop="1" thickBot="1" x14ac:dyDescent="0.3">
      <c r="A33" s="612">
        <v>1</v>
      </c>
      <c r="B33" s="232" t="s">
        <v>67</v>
      </c>
      <c r="C33" s="284" t="s">
        <v>17</v>
      </c>
      <c r="D33" s="233" t="s">
        <v>32</v>
      </c>
      <c r="E33" s="404">
        <v>290.5</v>
      </c>
      <c r="F33" s="626">
        <v>574.20000000000005</v>
      </c>
      <c r="G33" s="398">
        <v>291.10000000000002</v>
      </c>
      <c r="H33" s="628">
        <v>557.6</v>
      </c>
      <c r="I33" s="398">
        <v>299.2</v>
      </c>
      <c r="J33" s="626">
        <v>581.9</v>
      </c>
      <c r="K33" s="355">
        <v>295.7</v>
      </c>
      <c r="L33" s="519">
        <v>578.29999999999995</v>
      </c>
      <c r="M33" s="353">
        <v>292.8</v>
      </c>
      <c r="N33" s="521">
        <f t="shared" ref="N33" si="34">M33+M34</f>
        <v>578.1</v>
      </c>
      <c r="O33" s="462">
        <f>(SUM(E33,G33,I33,K33,M33) - MIN(E33,G33,I33,K33,M33))</f>
        <v>1178.8</v>
      </c>
      <c r="P33" s="523">
        <f>(SUM('Tableaux Mixtes'!F33,'Tableaux Mixtes'!H33,'Tableaux Mixtes'!J33,'Tableaux Mixtes'!L33,'Tableaux Mixtes'!N33)-MIN('Tableaux Mixtes'!F33,'Tableaux Mixtes'!H33,'Tableaux Mixtes'!J33,'Tableaux Mixtes'!L33,'Tableaux Mixtes'!N33))</f>
        <v>2312.5</v>
      </c>
      <c r="Q33" s="633">
        <f>P33</f>
        <v>2312.5</v>
      </c>
      <c r="R33" s="464">
        <f t="shared" si="31"/>
        <v>294.7</v>
      </c>
      <c r="S33" s="573">
        <f>P33/4</f>
        <v>578.125</v>
      </c>
      <c r="T33" s="254">
        <f>R33/3</f>
        <v>98.233333333333334</v>
      </c>
      <c r="U33" s="559">
        <f>S33/6</f>
        <v>96.354166666666671</v>
      </c>
    </row>
    <row r="34" spans="1:21" ht="27" thickTop="1" x14ac:dyDescent="0.25">
      <c r="A34" s="514"/>
      <c r="B34" s="285" t="s">
        <v>68</v>
      </c>
      <c r="C34" s="286" t="s">
        <v>17</v>
      </c>
      <c r="D34" s="145" t="s">
        <v>32</v>
      </c>
      <c r="E34" s="405">
        <v>283.7</v>
      </c>
      <c r="F34" s="627"/>
      <c r="G34" s="399">
        <v>266.5</v>
      </c>
      <c r="H34" s="629"/>
      <c r="I34" s="405">
        <v>282.7</v>
      </c>
      <c r="J34" s="627"/>
      <c r="K34" s="356">
        <v>282.60000000000002</v>
      </c>
      <c r="L34" s="630"/>
      <c r="M34" s="356">
        <v>285.3</v>
      </c>
      <c r="N34" s="631"/>
      <c r="O34" s="446">
        <f>(SUM(E34,G34,I34,K34,M34) - MIN(E34,G34,I34,K34,M34))</f>
        <v>1134.3</v>
      </c>
      <c r="P34" s="632"/>
      <c r="Q34" s="634"/>
      <c r="R34" s="465">
        <f t="shared" si="31"/>
        <v>283.57499999999999</v>
      </c>
      <c r="S34" s="635"/>
      <c r="T34" s="238">
        <f>R34/3</f>
        <v>94.524999999999991</v>
      </c>
      <c r="U34" s="560"/>
    </row>
    <row r="35" spans="1:21" ht="26.25" x14ac:dyDescent="0.25">
      <c r="A35" s="141"/>
      <c r="B35" s="201"/>
      <c r="C35" s="205"/>
      <c r="D35" s="208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4"/>
      <c r="P35" s="125"/>
      <c r="Q35" s="125"/>
      <c r="R35" s="126"/>
      <c r="S35" s="126"/>
      <c r="T35" s="127"/>
      <c r="U35" s="127"/>
    </row>
    <row r="36" spans="1:21" ht="26.1" customHeight="1" x14ac:dyDescent="0.4">
      <c r="A36" s="618" t="s">
        <v>197</v>
      </c>
      <c r="B36" s="619"/>
      <c r="C36" s="619"/>
      <c r="D36" s="619"/>
      <c r="E36" s="619"/>
      <c r="F36" s="619"/>
      <c r="G36" s="619"/>
      <c r="H36" s="619"/>
      <c r="I36" s="61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20"/>
    </row>
    <row r="37" spans="1:21" x14ac:dyDescent="0.25">
      <c r="A37" s="621" t="s">
        <v>76</v>
      </c>
      <c r="B37" s="586" t="s">
        <v>2</v>
      </c>
      <c r="C37" s="586" t="s">
        <v>3</v>
      </c>
      <c r="D37" s="586" t="s">
        <v>4</v>
      </c>
      <c r="E37" s="557">
        <v>45536</v>
      </c>
      <c r="F37" s="583"/>
      <c r="G37" s="557">
        <v>45566</v>
      </c>
      <c r="H37" s="583"/>
      <c r="I37" s="557">
        <v>45597</v>
      </c>
      <c r="J37" s="583"/>
      <c r="K37" s="557">
        <v>45627</v>
      </c>
      <c r="L37" s="583"/>
      <c r="M37" s="557">
        <v>45658</v>
      </c>
      <c r="N37" s="583"/>
      <c r="O37" s="557" t="s">
        <v>77</v>
      </c>
      <c r="P37" s="583"/>
      <c r="Q37" s="584" t="s">
        <v>13</v>
      </c>
      <c r="R37" s="557" t="s">
        <v>14</v>
      </c>
      <c r="S37" s="583"/>
      <c r="T37" s="557" t="s">
        <v>78</v>
      </c>
      <c r="U37" s="558"/>
    </row>
    <row r="38" spans="1:21" x14ac:dyDescent="0.25">
      <c r="A38" s="585"/>
      <c r="B38" s="587"/>
      <c r="C38" s="587"/>
      <c r="D38" s="587"/>
      <c r="E38" s="85" t="s">
        <v>79</v>
      </c>
      <c r="F38" s="85" t="s">
        <v>80</v>
      </c>
      <c r="G38" s="85" t="s">
        <v>79</v>
      </c>
      <c r="H38" s="85" t="s">
        <v>80</v>
      </c>
      <c r="I38" s="85" t="s">
        <v>79</v>
      </c>
      <c r="J38" s="85" t="s">
        <v>80</v>
      </c>
      <c r="K38" s="85" t="s">
        <v>79</v>
      </c>
      <c r="L38" s="85" t="s">
        <v>80</v>
      </c>
      <c r="M38" s="85" t="s">
        <v>79</v>
      </c>
      <c r="N38" s="85" t="s">
        <v>80</v>
      </c>
      <c r="O38" s="88" t="s">
        <v>79</v>
      </c>
      <c r="P38" s="88" t="s">
        <v>80</v>
      </c>
      <c r="Q38" s="585"/>
      <c r="R38" s="85" t="s">
        <v>79</v>
      </c>
      <c r="S38" s="85" t="s">
        <v>80</v>
      </c>
      <c r="T38" s="85" t="s">
        <v>79</v>
      </c>
      <c r="U38" s="85" t="s">
        <v>80</v>
      </c>
    </row>
    <row r="39" spans="1:21" ht="27" thickBot="1" x14ac:dyDescent="0.3">
      <c r="A39" s="514">
        <v>1</v>
      </c>
      <c r="B39" s="363" t="s">
        <v>55</v>
      </c>
      <c r="C39" s="267" t="s">
        <v>17</v>
      </c>
      <c r="D39" s="364" t="s">
        <v>35</v>
      </c>
      <c r="E39" s="317">
        <v>282</v>
      </c>
      <c r="F39" s="608">
        <v>576</v>
      </c>
      <c r="G39" s="316">
        <v>285</v>
      </c>
      <c r="H39" s="610">
        <f>G39+G40</f>
        <v>572</v>
      </c>
      <c r="I39" s="316">
        <v>288</v>
      </c>
      <c r="J39" s="608">
        <v>574</v>
      </c>
      <c r="K39" s="316">
        <v>287</v>
      </c>
      <c r="L39" s="608">
        <v>580</v>
      </c>
      <c r="M39" s="316">
        <v>287</v>
      </c>
      <c r="N39" s="598">
        <f>M39+M40</f>
        <v>577</v>
      </c>
      <c r="O39" s="144">
        <f t="shared" ref="O39:O41" si="35">(SUM(E39,G39,I39,K39,M39) - MIN(E39,G39,I39,K39,M39))</f>
        <v>1147</v>
      </c>
      <c r="P39" s="563">
        <f>(SUM(F39,H39,J39,L39,N39)-MIN(F39,H39,J39,L39,N39))</f>
        <v>2307</v>
      </c>
      <c r="Q39" s="622">
        <f>P39</f>
        <v>2307</v>
      </c>
      <c r="R39" s="289">
        <f>O39/4</f>
        <v>286.75</v>
      </c>
      <c r="S39" s="624">
        <f>P39/4</f>
        <v>576.75</v>
      </c>
      <c r="T39" s="319">
        <f>R39/3</f>
        <v>95.583333333333329</v>
      </c>
      <c r="U39" s="549">
        <f>S39/6</f>
        <v>96.125</v>
      </c>
    </row>
    <row r="40" spans="1:21" ht="27.75" thickTop="1" thickBot="1" x14ac:dyDescent="0.3">
      <c r="A40" s="607"/>
      <c r="B40" s="246" t="s">
        <v>193</v>
      </c>
      <c r="C40" s="277" t="s">
        <v>17</v>
      </c>
      <c r="D40" s="247" t="s">
        <v>18</v>
      </c>
      <c r="E40" s="318">
        <v>294</v>
      </c>
      <c r="F40" s="609"/>
      <c r="G40" s="318">
        <v>287</v>
      </c>
      <c r="H40" s="611"/>
      <c r="I40" s="365">
        <v>286</v>
      </c>
      <c r="J40" s="609"/>
      <c r="K40" s="318">
        <v>293</v>
      </c>
      <c r="L40" s="609"/>
      <c r="M40" s="318">
        <v>290</v>
      </c>
      <c r="N40" s="599"/>
      <c r="O40" s="133">
        <f t="shared" si="35"/>
        <v>1164</v>
      </c>
      <c r="P40" s="600"/>
      <c r="Q40" s="623"/>
      <c r="R40" s="366">
        <f t="shared" ref="R40:R46" si="36">O40/4</f>
        <v>291</v>
      </c>
      <c r="S40" s="564"/>
      <c r="T40" s="367">
        <f>R40/3</f>
        <v>97</v>
      </c>
      <c r="U40" s="566"/>
    </row>
    <row r="41" spans="1:21" ht="27.75" thickTop="1" thickBot="1" x14ac:dyDescent="0.3">
      <c r="A41" s="512">
        <v>2</v>
      </c>
      <c r="B41" s="94" t="s">
        <v>56</v>
      </c>
      <c r="C41" s="271" t="s">
        <v>29</v>
      </c>
      <c r="D41" s="118" t="s">
        <v>35</v>
      </c>
      <c r="E41" s="252">
        <v>268</v>
      </c>
      <c r="F41" s="601">
        <v>557</v>
      </c>
      <c r="G41" s="129">
        <v>271</v>
      </c>
      <c r="H41" s="601">
        <v>564</v>
      </c>
      <c r="I41" s="252">
        <v>265</v>
      </c>
      <c r="J41" s="601">
        <v>562</v>
      </c>
      <c r="K41" s="251">
        <v>255</v>
      </c>
      <c r="L41" s="594">
        <v>549</v>
      </c>
      <c r="M41" s="468">
        <v>258</v>
      </c>
      <c r="N41" s="588">
        <f t="shared" ref="N41" si="37">M41+M42</f>
        <v>550</v>
      </c>
      <c r="O41" s="469">
        <f t="shared" si="35"/>
        <v>1062</v>
      </c>
      <c r="P41" s="590">
        <f t="shared" ref="P41" si="38">(SUM(F41,H41,J41,L41,N41)-MIN(F41,H41,J41,L41,N41))</f>
        <v>2233</v>
      </c>
      <c r="Q41" s="591">
        <f>P41</f>
        <v>2233</v>
      </c>
      <c r="R41" s="470">
        <f t="shared" si="36"/>
        <v>265.5</v>
      </c>
      <c r="S41" s="575">
        <f t="shared" ref="S41" si="39">P41/4</f>
        <v>558.25</v>
      </c>
      <c r="T41" s="471">
        <f t="shared" ref="T41:T42" si="40">R41/3</f>
        <v>88.5</v>
      </c>
      <c r="U41" s="568">
        <f>S41/6</f>
        <v>93.041666666666671</v>
      </c>
    </row>
    <row r="42" spans="1:21" ht="27.75" thickTop="1" thickBot="1" x14ac:dyDescent="0.3">
      <c r="A42" s="513"/>
      <c r="B42" s="116" t="s">
        <v>24</v>
      </c>
      <c r="C42" s="272" t="s">
        <v>17</v>
      </c>
      <c r="D42" s="117" t="s">
        <v>18</v>
      </c>
      <c r="E42" s="256">
        <v>289</v>
      </c>
      <c r="F42" s="613"/>
      <c r="G42" s="132">
        <v>293</v>
      </c>
      <c r="H42" s="613"/>
      <c r="I42" s="255">
        <v>297</v>
      </c>
      <c r="J42" s="613"/>
      <c r="K42" s="255">
        <v>294</v>
      </c>
      <c r="L42" s="595"/>
      <c r="M42" s="472">
        <v>292</v>
      </c>
      <c r="N42" s="588"/>
      <c r="O42" s="473">
        <f t="shared" ref="O42:O46" si="41">(SUM(E42,G42,I42,K42,M42) - MIN(E42,G42,I42,K42,M42))</f>
        <v>1176</v>
      </c>
      <c r="P42" s="590"/>
      <c r="Q42" s="596"/>
      <c r="R42" s="474">
        <f t="shared" si="36"/>
        <v>294</v>
      </c>
      <c r="S42" s="575"/>
      <c r="T42" s="475">
        <f t="shared" si="40"/>
        <v>98</v>
      </c>
      <c r="U42" s="569"/>
    </row>
    <row r="43" spans="1:21" ht="27.75" thickTop="1" thickBot="1" x14ac:dyDescent="0.3">
      <c r="A43" s="612">
        <v>4</v>
      </c>
      <c r="B43" s="227" t="s">
        <v>229</v>
      </c>
      <c r="C43" s="276" t="s">
        <v>23</v>
      </c>
      <c r="D43" s="228" t="s">
        <v>35</v>
      </c>
      <c r="E43" s="244">
        <v>274</v>
      </c>
      <c r="F43" s="597">
        <v>530</v>
      </c>
      <c r="G43" s="391">
        <v>250</v>
      </c>
      <c r="H43" s="597">
        <v>511</v>
      </c>
      <c r="I43" s="244">
        <v>258</v>
      </c>
      <c r="J43" s="614">
        <v>497</v>
      </c>
      <c r="K43" s="244">
        <v>264</v>
      </c>
      <c r="L43" s="597">
        <v>514</v>
      </c>
      <c r="M43" s="244">
        <v>254</v>
      </c>
      <c r="N43" s="599">
        <f t="shared" ref="N43" si="42">M43+M44</f>
        <v>501</v>
      </c>
      <c r="O43" s="134">
        <f t="shared" si="41"/>
        <v>1050</v>
      </c>
      <c r="P43" s="600">
        <f t="shared" ref="P43" si="43">(SUM(F43,H43,J43,L43,N43)-MIN(F43,H43,J43,L43,N43))</f>
        <v>2056</v>
      </c>
      <c r="Q43" s="562">
        <f>P43</f>
        <v>2056</v>
      </c>
      <c r="R43" s="431">
        <f t="shared" si="36"/>
        <v>262.5</v>
      </c>
      <c r="S43" s="564">
        <f t="shared" ref="S43" si="44">P43/4</f>
        <v>514</v>
      </c>
      <c r="T43" s="239">
        <v>87.5</v>
      </c>
      <c r="U43" s="565">
        <f>S43/6</f>
        <v>85.666666666666671</v>
      </c>
    </row>
    <row r="44" spans="1:21" ht="27.75" thickTop="1" thickBot="1" x14ac:dyDescent="0.3">
      <c r="A44" s="514"/>
      <c r="B44" s="246" t="s">
        <v>228</v>
      </c>
      <c r="C44" s="277" t="s">
        <v>23</v>
      </c>
      <c r="D44" s="247" t="s">
        <v>18</v>
      </c>
      <c r="E44" s="248">
        <v>256</v>
      </c>
      <c r="F44" s="609"/>
      <c r="G44" s="245">
        <v>261</v>
      </c>
      <c r="H44" s="598"/>
      <c r="I44" s="249">
        <v>239</v>
      </c>
      <c r="J44" s="615"/>
      <c r="K44" s="248">
        <v>250</v>
      </c>
      <c r="L44" s="598"/>
      <c r="M44" s="248">
        <v>247</v>
      </c>
      <c r="N44" s="599"/>
      <c r="O44" s="133">
        <f t="shared" si="41"/>
        <v>1014</v>
      </c>
      <c r="P44" s="600"/>
      <c r="Q44" s="563"/>
      <c r="R44" s="432">
        <f t="shared" si="36"/>
        <v>253.5</v>
      </c>
      <c r="S44" s="564"/>
      <c r="T44" s="250">
        <v>84.5</v>
      </c>
      <c r="U44" s="566"/>
    </row>
    <row r="45" spans="1:21" ht="27.75" thickTop="1" thickBot="1" x14ac:dyDescent="0.3">
      <c r="A45" s="512">
        <v>3</v>
      </c>
      <c r="B45" s="94" t="s">
        <v>36</v>
      </c>
      <c r="C45" s="271" t="s">
        <v>23</v>
      </c>
      <c r="D45" s="118" t="s">
        <v>35</v>
      </c>
      <c r="E45" s="252">
        <v>270</v>
      </c>
      <c r="F45" s="601">
        <v>544</v>
      </c>
      <c r="G45" s="389">
        <v>260</v>
      </c>
      <c r="H45" s="603">
        <v>530</v>
      </c>
      <c r="I45" s="252">
        <v>268</v>
      </c>
      <c r="J45" s="601">
        <v>537</v>
      </c>
      <c r="K45" s="252">
        <v>262</v>
      </c>
      <c r="L45" s="589">
        <v>531</v>
      </c>
      <c r="M45" s="468">
        <v>268</v>
      </c>
      <c r="N45" s="588">
        <f t="shared" ref="N45" si="45">M45+M46</f>
        <v>535</v>
      </c>
      <c r="O45" s="469">
        <f t="shared" si="41"/>
        <v>1068</v>
      </c>
      <c r="P45" s="590">
        <f t="shared" ref="P45" si="46">(SUM(F45,H45,J45,L45,N45)-MIN(F45,H45,J45,L45,N45))</f>
        <v>2147</v>
      </c>
      <c r="Q45" s="591">
        <f>P45</f>
        <v>2147</v>
      </c>
      <c r="R45" s="476">
        <f t="shared" si="36"/>
        <v>267</v>
      </c>
      <c r="S45" s="575">
        <f t="shared" ref="S45" si="47">P45/4</f>
        <v>536.75</v>
      </c>
      <c r="T45" s="477">
        <f>R45/3</f>
        <v>89</v>
      </c>
      <c r="U45" s="568">
        <f>S45/6</f>
        <v>89.458333333333329</v>
      </c>
    </row>
    <row r="46" spans="1:21" ht="27" thickTop="1" x14ac:dyDescent="0.25">
      <c r="A46" s="514"/>
      <c r="B46" s="232" t="s">
        <v>30</v>
      </c>
      <c r="C46" s="279" t="s">
        <v>23</v>
      </c>
      <c r="D46" s="233" t="s">
        <v>18</v>
      </c>
      <c r="E46" s="240">
        <v>274</v>
      </c>
      <c r="F46" s="602"/>
      <c r="G46" s="128">
        <v>270</v>
      </c>
      <c r="H46" s="604"/>
      <c r="I46" s="240">
        <v>269</v>
      </c>
      <c r="J46" s="602"/>
      <c r="K46" s="240">
        <v>269</v>
      </c>
      <c r="L46" s="605"/>
      <c r="M46" s="478">
        <v>267</v>
      </c>
      <c r="N46" s="589"/>
      <c r="O46" s="479">
        <f t="shared" si="41"/>
        <v>1082</v>
      </c>
      <c r="P46" s="591"/>
      <c r="Q46" s="592"/>
      <c r="R46" s="480">
        <f t="shared" si="36"/>
        <v>270.5</v>
      </c>
      <c r="S46" s="593"/>
      <c r="T46" s="481">
        <f>R46/3</f>
        <v>90.166666666666671</v>
      </c>
      <c r="U46" s="606"/>
    </row>
    <row r="47" spans="1:21" ht="26.25" x14ac:dyDescent="0.25">
      <c r="A47" s="257"/>
      <c r="B47" s="258"/>
      <c r="C47" s="259"/>
      <c r="D47" s="260"/>
      <c r="E47" s="261"/>
      <c r="F47" s="261"/>
      <c r="G47" s="262"/>
      <c r="H47" s="262"/>
      <c r="I47" s="262"/>
      <c r="J47" s="262"/>
      <c r="K47" s="262"/>
      <c r="L47" s="262"/>
      <c r="M47" s="262"/>
      <c r="N47" s="262"/>
      <c r="O47" s="467"/>
      <c r="P47" s="263"/>
      <c r="Q47" s="263"/>
      <c r="R47" s="264"/>
      <c r="S47" s="264"/>
      <c r="T47" s="265"/>
      <c r="U47" s="265"/>
    </row>
    <row r="48" spans="1:21" ht="26.1" customHeight="1" x14ac:dyDescent="0.4">
      <c r="A48" s="618" t="s">
        <v>198</v>
      </c>
      <c r="B48" s="619"/>
      <c r="C48" s="619"/>
      <c r="D48" s="619"/>
      <c r="E48" s="619"/>
      <c r="F48" s="619"/>
      <c r="G48" s="619"/>
      <c r="H48" s="619"/>
      <c r="I48" s="619"/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20"/>
    </row>
    <row r="49" spans="1:21" x14ac:dyDescent="0.25">
      <c r="A49" s="621" t="s">
        <v>76</v>
      </c>
      <c r="B49" s="586" t="s">
        <v>2</v>
      </c>
      <c r="C49" s="586" t="s">
        <v>3</v>
      </c>
      <c r="D49" s="586" t="s">
        <v>4</v>
      </c>
      <c r="E49" s="557">
        <v>45536</v>
      </c>
      <c r="F49" s="583"/>
      <c r="G49" s="557">
        <v>45566</v>
      </c>
      <c r="H49" s="583"/>
      <c r="I49" s="557">
        <v>45597</v>
      </c>
      <c r="J49" s="583"/>
      <c r="K49" s="557">
        <v>45627</v>
      </c>
      <c r="L49" s="583"/>
      <c r="M49" s="557">
        <v>45658</v>
      </c>
      <c r="N49" s="583"/>
      <c r="O49" s="557" t="s">
        <v>77</v>
      </c>
      <c r="P49" s="583"/>
      <c r="Q49" s="584" t="s">
        <v>13</v>
      </c>
      <c r="R49" s="557" t="s">
        <v>14</v>
      </c>
      <c r="S49" s="583"/>
      <c r="T49" s="557" t="s">
        <v>78</v>
      </c>
      <c r="U49" s="558"/>
    </row>
    <row r="50" spans="1:21" x14ac:dyDescent="0.25">
      <c r="A50" s="585"/>
      <c r="B50" s="587"/>
      <c r="C50" s="587"/>
      <c r="D50" s="587"/>
      <c r="E50" s="85" t="s">
        <v>79</v>
      </c>
      <c r="F50" s="85" t="s">
        <v>80</v>
      </c>
      <c r="G50" s="85" t="s">
        <v>79</v>
      </c>
      <c r="H50" s="85" t="s">
        <v>80</v>
      </c>
      <c r="I50" s="85" t="s">
        <v>79</v>
      </c>
      <c r="J50" s="85" t="s">
        <v>80</v>
      </c>
      <c r="K50" s="85" t="s">
        <v>79</v>
      </c>
      <c r="L50" s="85" t="s">
        <v>80</v>
      </c>
      <c r="M50" s="85" t="s">
        <v>79</v>
      </c>
      <c r="N50" s="85" t="s">
        <v>80</v>
      </c>
      <c r="O50" s="88" t="s">
        <v>79</v>
      </c>
      <c r="P50" s="88" t="s">
        <v>80</v>
      </c>
      <c r="Q50" s="585"/>
      <c r="R50" s="85" t="s">
        <v>79</v>
      </c>
      <c r="S50" s="85" t="s">
        <v>80</v>
      </c>
      <c r="T50" s="85" t="s">
        <v>79</v>
      </c>
      <c r="U50" s="85" t="s">
        <v>80</v>
      </c>
    </row>
    <row r="51" spans="1:21" ht="26.25" x14ac:dyDescent="0.25">
      <c r="A51" s="514">
        <v>3</v>
      </c>
      <c r="B51" s="142" t="s">
        <v>60</v>
      </c>
      <c r="C51" s="7" t="s">
        <v>17</v>
      </c>
      <c r="D51" s="143" t="s">
        <v>35</v>
      </c>
      <c r="E51" s="411">
        <v>307.7</v>
      </c>
      <c r="F51" s="526">
        <v>609.9</v>
      </c>
      <c r="G51" s="411">
        <v>305.3</v>
      </c>
      <c r="H51" s="526">
        <f>G51+G52</f>
        <v>612.29999999999995</v>
      </c>
      <c r="I51" s="411">
        <v>306.8</v>
      </c>
      <c r="J51" s="526">
        <v>615.20000000000005</v>
      </c>
      <c r="K51" s="439">
        <v>304.60000000000002</v>
      </c>
      <c r="L51" s="581">
        <v>604.20000000000005</v>
      </c>
      <c r="M51" s="381">
        <v>310.39999999999998</v>
      </c>
      <c r="N51" s="530">
        <f>M51+M52</f>
        <v>617</v>
      </c>
      <c r="O51" s="482">
        <f>(SUM(E51,G51,I51,K51,M51) - MIN(E51,G51,I51,K51,M51))</f>
        <v>1230.2000000000003</v>
      </c>
      <c r="P51" s="532">
        <f>(SUM('Tableaux Mixtes'!F51,'Tableaux Mixtes'!H51,'Tableaux Mixtes'!J51,'Tableaux Mixtes'!L51,'Tableaux Mixtes'!N51)-MIN('Tableaux Mixtes'!F51,'Tableaux Mixtes'!H51,'Tableaux Mixtes'!J51,'Tableaux Mixtes'!L51,'Tableaux Mixtes'!N51))</f>
        <v>2454.3999999999996</v>
      </c>
      <c r="Q51" s="532">
        <f>P51</f>
        <v>2454.3999999999996</v>
      </c>
      <c r="R51" s="410">
        <f>O51/4</f>
        <v>307.55000000000007</v>
      </c>
      <c r="S51" s="553">
        <f>P51/4</f>
        <v>613.59999999999991</v>
      </c>
      <c r="T51" s="416">
        <f>R51/3</f>
        <v>102.51666666666669</v>
      </c>
      <c r="U51" s="555">
        <v>102.52</v>
      </c>
    </row>
    <row r="52" spans="1:21" ht="27" thickBot="1" x14ac:dyDescent="0.3">
      <c r="A52" s="513"/>
      <c r="B52" s="86" t="s">
        <v>47</v>
      </c>
      <c r="C52" s="275" t="s">
        <v>17</v>
      </c>
      <c r="D52" s="87" t="s">
        <v>18</v>
      </c>
      <c r="E52" s="412">
        <v>302.2</v>
      </c>
      <c r="F52" s="527"/>
      <c r="G52" s="412">
        <v>307</v>
      </c>
      <c r="H52" s="527"/>
      <c r="I52" s="412">
        <v>308.39999999999998</v>
      </c>
      <c r="J52" s="527"/>
      <c r="K52" s="440">
        <v>299.60000000000002</v>
      </c>
      <c r="L52" s="582"/>
      <c r="M52" s="382">
        <v>306.60000000000002</v>
      </c>
      <c r="N52" s="531"/>
      <c r="O52" s="444">
        <f t="shared" ref="O52:O58" si="48">(SUM(E52,G52,I52,K52,M52) - MIN(E52,G52,I52,K52,M52))</f>
        <v>1224.2000000000003</v>
      </c>
      <c r="P52" s="533"/>
      <c r="Q52" s="533"/>
      <c r="R52" s="417">
        <f t="shared" ref="R52:R92" si="49">O52/4</f>
        <v>306.05000000000007</v>
      </c>
      <c r="S52" s="554"/>
      <c r="T52" s="418">
        <f>R52/3</f>
        <v>102.01666666666669</v>
      </c>
      <c r="U52" s="556"/>
    </row>
    <row r="53" spans="1:21" ht="27" thickTop="1" x14ac:dyDescent="0.25">
      <c r="A53" s="514">
        <v>1</v>
      </c>
      <c r="B53" s="222" t="s">
        <v>195</v>
      </c>
      <c r="C53" s="278" t="s">
        <v>17</v>
      </c>
      <c r="D53" s="223" t="s">
        <v>35</v>
      </c>
      <c r="E53" s="393">
        <v>307.89999999999998</v>
      </c>
      <c r="F53" s="538">
        <v>622</v>
      </c>
      <c r="G53" s="393">
        <v>309.8</v>
      </c>
      <c r="H53" s="538">
        <f>G53+G54</f>
        <v>624.20000000000005</v>
      </c>
      <c r="I53" s="393">
        <v>306.39999999999998</v>
      </c>
      <c r="J53" s="538">
        <v>619.79999999999995</v>
      </c>
      <c r="K53" s="378">
        <v>305.3</v>
      </c>
      <c r="L53" s="546">
        <v>617.9</v>
      </c>
      <c r="M53" s="435">
        <v>297.89999999999998</v>
      </c>
      <c r="N53" s="668">
        <f t="shared" ref="N53" si="50">M53+M54</f>
        <v>611.20000000000005</v>
      </c>
      <c r="O53" s="445">
        <f t="shared" si="48"/>
        <v>1229.4000000000001</v>
      </c>
      <c r="P53" s="542">
        <f>(SUM('Tableaux Mixtes'!F53,'Tableaux Mixtes'!H53,'Tableaux Mixtes'!J53,'Tableaux Mixtes'!L53,'Tableaux Mixtes'!N53)-MIN('Tableaux Mixtes'!F53,'Tableaux Mixtes'!H53,'Tableaux Mixtes'!J53,'Tableaux Mixtes'!L53,'Tableaux Mixtes'!N53))</f>
        <v>2483.9000000000005</v>
      </c>
      <c r="Q53" s="542">
        <f t="shared" ref="Q53" si="51">P53</f>
        <v>2483.9000000000005</v>
      </c>
      <c r="R53" s="408">
        <f t="shared" si="49"/>
        <v>307.35000000000002</v>
      </c>
      <c r="S53" s="544">
        <f t="shared" ref="S53" si="52">P53/4</f>
        <v>620.97500000000014</v>
      </c>
      <c r="T53" s="419">
        <v>102.45</v>
      </c>
      <c r="U53" s="552">
        <v>103.5</v>
      </c>
    </row>
    <row r="54" spans="1:21" ht="27" thickBot="1" x14ac:dyDescent="0.3">
      <c r="A54" s="513"/>
      <c r="B54" s="224" t="s">
        <v>194</v>
      </c>
      <c r="C54" s="280" t="s">
        <v>17</v>
      </c>
      <c r="D54" s="225" t="s">
        <v>18</v>
      </c>
      <c r="E54" s="413">
        <v>314.10000000000002</v>
      </c>
      <c r="F54" s="539"/>
      <c r="G54" s="413">
        <v>314.39999999999998</v>
      </c>
      <c r="H54" s="539"/>
      <c r="I54" s="413">
        <v>313.39999999999998</v>
      </c>
      <c r="J54" s="539"/>
      <c r="K54" s="438">
        <v>312.60000000000002</v>
      </c>
      <c r="L54" s="547"/>
      <c r="M54" s="384">
        <v>313.3</v>
      </c>
      <c r="N54" s="669"/>
      <c r="O54" s="442">
        <f t="shared" si="48"/>
        <v>1255.1999999999998</v>
      </c>
      <c r="P54" s="543"/>
      <c r="Q54" s="543"/>
      <c r="R54" s="409">
        <f t="shared" si="49"/>
        <v>313.79999999999995</v>
      </c>
      <c r="S54" s="545"/>
      <c r="T54" s="420">
        <v>104.63</v>
      </c>
      <c r="U54" s="561"/>
    </row>
    <row r="55" spans="1:21" ht="27" thickTop="1" x14ac:dyDescent="0.25">
      <c r="A55" s="514">
        <v>4</v>
      </c>
      <c r="B55" s="94" t="s">
        <v>63</v>
      </c>
      <c r="C55" s="271" t="s">
        <v>45</v>
      </c>
      <c r="D55" s="118" t="s">
        <v>35</v>
      </c>
      <c r="E55" s="401">
        <v>292.7</v>
      </c>
      <c r="F55" s="524">
        <v>594.1</v>
      </c>
      <c r="G55" s="395">
        <v>291.5</v>
      </c>
      <c r="H55" s="526">
        <f>G55+G56</f>
        <v>596.1</v>
      </c>
      <c r="I55" s="401">
        <v>296.8</v>
      </c>
      <c r="J55" s="526">
        <v>595.9</v>
      </c>
      <c r="K55" s="353">
        <v>295.8</v>
      </c>
      <c r="L55" s="528">
        <v>597.5</v>
      </c>
      <c r="M55" s="353">
        <v>299.89999999999998</v>
      </c>
      <c r="N55" s="530">
        <f t="shared" ref="N55" si="53">M55+M56</f>
        <v>598.20000000000005</v>
      </c>
      <c r="O55" s="443">
        <f t="shared" si="48"/>
        <v>1185.1999999999998</v>
      </c>
      <c r="P55" s="532">
        <f>(SUM('Tableaux Mixtes'!F55,'Tableaux Mixtes'!H55,'Tableaux Mixtes'!J55,'Tableaux Mixtes'!L55,'Tableaux Mixtes'!N55)-MIN('Tableaux Mixtes'!F55,'Tableaux Mixtes'!H55,'Tableaux Mixtes'!J55,'Tableaux Mixtes'!L55,'Tableaux Mixtes'!N55))</f>
        <v>2387.7000000000003</v>
      </c>
      <c r="Q55" s="532">
        <f t="shared" ref="Q55" si="54">P55</f>
        <v>2387.7000000000003</v>
      </c>
      <c r="R55" s="406">
        <f t="shared" si="49"/>
        <v>296.29999999999995</v>
      </c>
      <c r="S55" s="553">
        <f t="shared" ref="S55" si="55">P55/4</f>
        <v>596.92500000000007</v>
      </c>
      <c r="T55" s="422">
        <v>98.77</v>
      </c>
      <c r="U55" s="570">
        <v>99.49</v>
      </c>
    </row>
    <row r="56" spans="1:21" ht="27" thickBot="1" x14ac:dyDescent="0.3">
      <c r="A56" s="513"/>
      <c r="B56" s="281" t="s">
        <v>223</v>
      </c>
      <c r="C56" s="282" t="s">
        <v>45</v>
      </c>
      <c r="D56" s="283" t="s">
        <v>18</v>
      </c>
      <c r="E56" s="402">
        <v>301.39999999999998</v>
      </c>
      <c r="F56" s="525"/>
      <c r="G56" s="402">
        <v>304.60000000000002</v>
      </c>
      <c r="H56" s="527"/>
      <c r="I56" s="402">
        <v>299.10000000000002</v>
      </c>
      <c r="J56" s="527"/>
      <c r="K56" s="354">
        <v>301.7</v>
      </c>
      <c r="L56" s="529"/>
      <c r="M56" s="441">
        <v>298.3</v>
      </c>
      <c r="N56" s="531"/>
      <c r="O56" s="444">
        <f t="shared" si="48"/>
        <v>1206.8</v>
      </c>
      <c r="P56" s="533"/>
      <c r="Q56" s="533"/>
      <c r="R56" s="407">
        <f t="shared" si="49"/>
        <v>301.7</v>
      </c>
      <c r="S56" s="554"/>
      <c r="T56" s="423">
        <v>100.57</v>
      </c>
      <c r="U56" s="571"/>
    </row>
    <row r="57" spans="1:21" ht="27" thickTop="1" x14ac:dyDescent="0.25">
      <c r="A57" s="576">
        <v>2</v>
      </c>
      <c r="B57" s="227" t="s">
        <v>62</v>
      </c>
      <c r="C57" s="276" t="s">
        <v>17</v>
      </c>
      <c r="D57" s="228" t="s">
        <v>35</v>
      </c>
      <c r="E57" s="414">
        <v>311.7</v>
      </c>
      <c r="F57" s="578">
        <v>612.5</v>
      </c>
      <c r="G57" s="414">
        <v>314.2</v>
      </c>
      <c r="H57" s="578">
        <f>G57+G58</f>
        <v>622.20000000000005</v>
      </c>
      <c r="I57" s="414">
        <v>310.5</v>
      </c>
      <c r="J57" s="578">
        <v>616.6</v>
      </c>
      <c r="K57" s="371">
        <v>310.39999999999998</v>
      </c>
      <c r="L57" s="579">
        <v>605.4</v>
      </c>
      <c r="M57" s="436">
        <v>306.3</v>
      </c>
      <c r="N57" s="541">
        <f t="shared" ref="N57" si="56">M57+M58</f>
        <v>613.70000000000005</v>
      </c>
      <c r="O57" s="445">
        <f t="shared" si="48"/>
        <v>1246.8</v>
      </c>
      <c r="P57" s="542">
        <f>(SUM('Tableaux Mixtes'!F57,'Tableaux Mixtes'!H57,'Tableaux Mixtes'!J57,'Tableaux Mixtes'!L57,'Tableaux Mixtes'!N57)-MIN('Tableaux Mixtes'!F57,'Tableaux Mixtes'!H57,'Tableaux Mixtes'!J57,'Tableaux Mixtes'!L57,'Tableaux Mixtes'!N57))</f>
        <v>2465.0000000000005</v>
      </c>
      <c r="Q57" s="542">
        <f t="shared" ref="Q57" si="57">P57</f>
        <v>2465.0000000000005</v>
      </c>
      <c r="R57" s="483">
        <f t="shared" si="49"/>
        <v>311.7</v>
      </c>
      <c r="S57" s="544">
        <f t="shared" ref="S57" si="58">P57/4</f>
        <v>616.25000000000011</v>
      </c>
      <c r="T57" s="424">
        <f>R57/3</f>
        <v>103.89999999999999</v>
      </c>
      <c r="U57" s="551">
        <f>S57/6</f>
        <v>102.70833333333336</v>
      </c>
    </row>
    <row r="58" spans="1:21" ht="27" thickBot="1" x14ac:dyDescent="0.3">
      <c r="A58" s="577"/>
      <c r="B58" s="380" t="s">
        <v>202</v>
      </c>
      <c r="C58" s="267" t="s">
        <v>17</v>
      </c>
      <c r="D58" s="364" t="s">
        <v>18</v>
      </c>
      <c r="E58" s="415">
        <v>300.8</v>
      </c>
      <c r="F58" s="538"/>
      <c r="G58" s="415">
        <v>308</v>
      </c>
      <c r="H58" s="538"/>
      <c r="I58" s="415">
        <v>306.10000000000002</v>
      </c>
      <c r="J58" s="538"/>
      <c r="K58" s="437">
        <v>295</v>
      </c>
      <c r="L58" s="540"/>
      <c r="M58" s="383">
        <v>307.39999999999998</v>
      </c>
      <c r="N58" s="580"/>
      <c r="O58" s="447">
        <f t="shared" si="48"/>
        <v>1222.3000000000002</v>
      </c>
      <c r="P58" s="542"/>
      <c r="Q58" s="543"/>
      <c r="R58" s="463">
        <f t="shared" si="49"/>
        <v>305.57500000000005</v>
      </c>
      <c r="S58" s="544"/>
      <c r="T58" s="425">
        <f>R58/3</f>
        <v>101.85833333333335</v>
      </c>
      <c r="U58" s="552"/>
    </row>
    <row r="59" spans="1:21" ht="27" hidden="1" thickTop="1" x14ac:dyDescent="0.25">
      <c r="A59" s="104"/>
      <c r="B59" s="202"/>
      <c r="C59" s="186"/>
      <c r="D59" s="209"/>
      <c r="E59" s="135"/>
      <c r="F59" s="135"/>
      <c r="G59" s="136"/>
      <c r="H59" s="136"/>
      <c r="I59" s="136"/>
      <c r="J59" s="136"/>
      <c r="K59" s="136"/>
      <c r="L59" s="136"/>
      <c r="M59" s="136"/>
      <c r="N59" s="136"/>
      <c r="O59" s="137"/>
      <c r="P59" s="138"/>
      <c r="Q59" s="138"/>
      <c r="R59" s="421">
        <f t="shared" si="49"/>
        <v>0</v>
      </c>
      <c r="S59" s="139"/>
      <c r="T59" s="140"/>
      <c r="U59" s="140"/>
    </row>
    <row r="60" spans="1:21" ht="32.25" hidden="1" thickTop="1" x14ac:dyDescent="0.5">
      <c r="A60" s="498" t="s">
        <v>206</v>
      </c>
      <c r="B60" s="499"/>
      <c r="C60" s="500"/>
      <c r="D60"/>
      <c r="R60" s="410">
        <f t="shared" si="49"/>
        <v>0</v>
      </c>
    </row>
    <row r="61" spans="1:21" ht="24" hidden="1" thickTop="1" x14ac:dyDescent="0.25">
      <c r="A61" s="85" t="s">
        <v>1</v>
      </c>
      <c r="B61" s="346" t="s">
        <v>204</v>
      </c>
      <c r="C61" s="320" t="s">
        <v>205</v>
      </c>
      <c r="D61"/>
      <c r="R61" s="410">
        <f t="shared" si="49"/>
        <v>0</v>
      </c>
    </row>
    <row r="62" spans="1:21" ht="30" hidden="1" customHeight="1" x14ac:dyDescent="0.25">
      <c r="A62" s="7">
        <v>1</v>
      </c>
      <c r="B62" s="347" t="str">
        <f>_xlfn.CONCAT(B5," / ",B6)</f>
        <v>GOFFIN Anne / BOUVY Christophe</v>
      </c>
      <c r="C62" s="348"/>
      <c r="D62"/>
      <c r="R62" s="410">
        <f t="shared" si="49"/>
        <v>0</v>
      </c>
    </row>
    <row r="63" spans="1:21" ht="30" hidden="1" customHeight="1" x14ac:dyDescent="0.25">
      <c r="A63" s="7">
        <v>2</v>
      </c>
      <c r="B63" s="349" t="str">
        <f>_xlfn.CONCAT(B7," / ",B8)</f>
        <v>LAMBERT Lilou / CLARINVAL Bertrand</v>
      </c>
      <c r="C63" s="350"/>
      <c r="D63"/>
      <c r="R63" s="410">
        <f t="shared" si="49"/>
        <v>0</v>
      </c>
    </row>
    <row r="64" spans="1:21" ht="30" hidden="1" customHeight="1" x14ac:dyDescent="0.25">
      <c r="A64" s="7">
        <v>3</v>
      </c>
      <c r="B64" s="347" t="str">
        <f>_xlfn.CONCAT(B9," / ",B10)</f>
        <v>GEIMER Séverine / PERLEAU Mathieu</v>
      </c>
      <c r="C64" s="348"/>
      <c r="D64"/>
      <c r="R64" s="410">
        <f t="shared" si="49"/>
        <v>0</v>
      </c>
    </row>
    <row r="65" spans="1:18" ht="30" hidden="1" customHeight="1" x14ac:dyDescent="0.25">
      <c r="A65" s="7">
        <v>4</v>
      </c>
      <c r="B65" s="349" t="str">
        <f>_xlfn.CONCAT(B11," / ",B12)</f>
        <v>GIRS Laura / COLLIGNON Francis</v>
      </c>
      <c r="C65" s="350"/>
      <c r="D65"/>
      <c r="R65" s="410">
        <f t="shared" si="49"/>
        <v>0</v>
      </c>
    </row>
    <row r="66" spans="1:18" ht="30" hidden="1" customHeight="1" x14ac:dyDescent="0.25">
      <c r="A66" s="7">
        <v>5</v>
      </c>
      <c r="B66" s="347" t="str">
        <f>_xlfn.CONCAT(B13," / ",B14)</f>
        <v>DE LA HOZ VITORIA Christelle / TIERACHE Christophe</v>
      </c>
      <c r="C66" s="348"/>
      <c r="D66"/>
      <c r="R66" s="410">
        <f t="shared" si="49"/>
        <v>0</v>
      </c>
    </row>
    <row r="67" spans="1:18" ht="30" hidden="1" customHeight="1" x14ac:dyDescent="0.25">
      <c r="A67" s="7">
        <v>6</v>
      </c>
      <c r="B67" s="349" t="str">
        <f>_xlfn.CONCAT(B15," / ",B16)</f>
        <v>BATHY Françoise / PIERRE Vincent</v>
      </c>
      <c r="C67" s="350"/>
      <c r="D67"/>
      <c r="R67" s="410">
        <f t="shared" si="49"/>
        <v>0</v>
      </c>
    </row>
    <row r="68" spans="1:18" ht="30" hidden="1" customHeight="1" x14ac:dyDescent="0.25">
      <c r="A68" s="7">
        <v>7</v>
      </c>
      <c r="B68" s="347" t="str">
        <f>_xlfn.CONCAT(B17," / ",B18)</f>
        <v>DEDRICHE Audrey / GRANDJEAN Olivier</v>
      </c>
      <c r="C68" s="348"/>
      <c r="D68"/>
      <c r="R68" s="410">
        <f t="shared" si="49"/>
        <v>0</v>
      </c>
    </row>
    <row r="69" spans="1:18" ht="30" hidden="1" customHeight="1" x14ac:dyDescent="0.25">
      <c r="A69" s="7">
        <v>8</v>
      </c>
      <c r="B69" s="349" t="str">
        <f>_xlfn.CONCAT(B19," / ",B20)</f>
        <v>DAUCHY Laurenne / THIANGE Jean</v>
      </c>
      <c r="C69" s="350"/>
      <c r="D69"/>
      <c r="R69" s="410">
        <f t="shared" si="49"/>
        <v>0</v>
      </c>
    </row>
    <row r="70" spans="1:18" ht="30" hidden="1" customHeight="1" x14ac:dyDescent="0.25">
      <c r="A70" s="7">
        <v>9</v>
      </c>
      <c r="B70" s="351" t="str">
        <f>_xlfn.CONCAT(B21," / ",B22)</f>
        <v>LEJEUNE Viviane / LOUIS Roger</v>
      </c>
      <c r="C70" s="352"/>
      <c r="D70"/>
      <c r="R70" s="410">
        <f t="shared" si="49"/>
        <v>0</v>
      </c>
    </row>
    <row r="71" spans="1:18" ht="24" hidden="1" thickTop="1" x14ac:dyDescent="0.25">
      <c r="R71" s="410">
        <f t="shared" si="49"/>
        <v>0</v>
      </c>
    </row>
    <row r="72" spans="1:18" ht="29.25" hidden="1" thickTop="1" x14ac:dyDescent="0.45">
      <c r="A72" s="495" t="s">
        <v>243</v>
      </c>
      <c r="B72" s="496"/>
      <c r="C72" s="497"/>
      <c r="R72" s="410">
        <f t="shared" si="49"/>
        <v>0</v>
      </c>
    </row>
    <row r="73" spans="1:18" ht="24" hidden="1" thickTop="1" x14ac:dyDescent="0.25">
      <c r="A73" s="85" t="s">
        <v>1</v>
      </c>
      <c r="B73" s="203" t="s">
        <v>204</v>
      </c>
      <c r="C73" s="206" t="s">
        <v>205</v>
      </c>
      <c r="R73" s="410">
        <f t="shared" si="49"/>
        <v>0</v>
      </c>
    </row>
    <row r="74" spans="1:18" ht="29.25" hidden="1" thickTop="1" x14ac:dyDescent="0.25">
      <c r="A74" s="7">
        <v>1</v>
      </c>
      <c r="B74" s="204"/>
      <c r="C74" s="207"/>
      <c r="R74" s="410">
        <f t="shared" si="49"/>
        <v>0</v>
      </c>
    </row>
    <row r="75" spans="1:18" ht="29.25" hidden="1" thickTop="1" x14ac:dyDescent="0.25">
      <c r="A75" s="7">
        <v>2</v>
      </c>
      <c r="B75" s="204"/>
      <c r="C75" s="207"/>
      <c r="R75" s="410">
        <f t="shared" si="49"/>
        <v>0</v>
      </c>
    </row>
    <row r="76" spans="1:18" ht="29.25" hidden="1" thickTop="1" x14ac:dyDescent="0.25">
      <c r="A76" s="7">
        <v>3</v>
      </c>
      <c r="B76" s="204"/>
      <c r="C76" s="207"/>
      <c r="R76" s="410">
        <f t="shared" si="49"/>
        <v>0</v>
      </c>
    </row>
    <row r="77" spans="1:18" ht="29.25" hidden="1" thickTop="1" x14ac:dyDescent="0.25">
      <c r="A77" s="7">
        <v>4</v>
      </c>
      <c r="B77" s="204"/>
      <c r="C77" s="207"/>
      <c r="R77" s="410">
        <f t="shared" si="49"/>
        <v>0</v>
      </c>
    </row>
    <row r="78" spans="1:18" ht="24" hidden="1" thickTop="1" x14ac:dyDescent="0.25">
      <c r="R78" s="410">
        <f t="shared" si="49"/>
        <v>0</v>
      </c>
    </row>
    <row r="79" spans="1:18" ht="32.25" hidden="1" thickTop="1" x14ac:dyDescent="0.5">
      <c r="A79" s="498" t="s">
        <v>244</v>
      </c>
      <c r="B79" s="499"/>
      <c r="C79" s="500"/>
      <c r="D79"/>
      <c r="R79" s="410">
        <f t="shared" si="49"/>
        <v>0</v>
      </c>
    </row>
    <row r="80" spans="1:18" ht="24" hidden="1" thickTop="1" x14ac:dyDescent="0.25">
      <c r="A80" s="85" t="s">
        <v>1</v>
      </c>
      <c r="B80" s="203" t="s">
        <v>204</v>
      </c>
      <c r="C80" s="206" t="s">
        <v>205</v>
      </c>
      <c r="D80"/>
      <c r="R80" s="410">
        <f t="shared" si="49"/>
        <v>0</v>
      </c>
    </row>
    <row r="81" spans="1:18" ht="30" hidden="1" customHeight="1" x14ac:dyDescent="0.25">
      <c r="A81" s="7">
        <v>1</v>
      </c>
      <c r="B81" s="204"/>
      <c r="C81" s="207"/>
      <c r="D81"/>
      <c r="R81" s="410">
        <f t="shared" si="49"/>
        <v>0</v>
      </c>
    </row>
    <row r="82" spans="1:18" ht="30" hidden="1" customHeight="1" x14ac:dyDescent="0.25">
      <c r="A82" s="7">
        <v>2</v>
      </c>
      <c r="B82" s="204"/>
      <c r="C82" s="207"/>
      <c r="D82"/>
      <c r="R82" s="410">
        <f t="shared" si="49"/>
        <v>0</v>
      </c>
    </row>
    <row r="83" spans="1:18" ht="30" hidden="1" customHeight="1" x14ac:dyDescent="0.25">
      <c r="A83" s="7">
        <v>3</v>
      </c>
      <c r="B83" s="204"/>
      <c r="C83" s="207"/>
      <c r="D83"/>
      <c r="R83" s="410">
        <f t="shared" si="49"/>
        <v>0</v>
      </c>
    </row>
    <row r="84" spans="1:18" ht="30" hidden="1" customHeight="1" x14ac:dyDescent="0.25">
      <c r="A84" s="7">
        <v>4</v>
      </c>
      <c r="B84" s="204"/>
      <c r="C84" s="207"/>
      <c r="D84"/>
      <c r="R84" s="410">
        <f t="shared" si="49"/>
        <v>0</v>
      </c>
    </row>
    <row r="85" spans="1:18" ht="24" hidden="1" thickTop="1" x14ac:dyDescent="0.25">
      <c r="R85" s="410">
        <f t="shared" si="49"/>
        <v>0</v>
      </c>
    </row>
    <row r="86" spans="1:18" ht="32.25" hidden="1" thickTop="1" x14ac:dyDescent="0.5">
      <c r="A86" s="498" t="s">
        <v>245</v>
      </c>
      <c r="B86" s="499"/>
      <c r="C86" s="500"/>
      <c r="D86"/>
      <c r="R86" s="410">
        <f t="shared" si="49"/>
        <v>0</v>
      </c>
    </row>
    <row r="87" spans="1:18" ht="24" hidden="1" thickTop="1" x14ac:dyDescent="0.25">
      <c r="A87" s="85" t="s">
        <v>1</v>
      </c>
      <c r="B87" s="203" t="s">
        <v>204</v>
      </c>
      <c r="C87" s="206" t="s">
        <v>205</v>
      </c>
      <c r="D87"/>
      <c r="R87" s="410">
        <f t="shared" si="49"/>
        <v>0</v>
      </c>
    </row>
    <row r="88" spans="1:18" ht="30" hidden="1" customHeight="1" x14ac:dyDescent="0.25">
      <c r="A88" s="7">
        <v>1</v>
      </c>
      <c r="B88" s="204"/>
      <c r="C88" s="207"/>
      <c r="D88"/>
      <c r="R88" s="410">
        <f t="shared" si="49"/>
        <v>0</v>
      </c>
    </row>
    <row r="89" spans="1:18" ht="30" hidden="1" customHeight="1" x14ac:dyDescent="0.25">
      <c r="A89" s="7">
        <v>2</v>
      </c>
      <c r="B89" s="204"/>
      <c r="C89" s="207" t="str">
        <f>Q37</f>
        <v>TOTAL
GENERAL</v>
      </c>
      <c r="D89"/>
      <c r="R89" s="410">
        <f t="shared" si="49"/>
        <v>0</v>
      </c>
    </row>
    <row r="90" spans="1:18" ht="30" hidden="1" customHeight="1" x14ac:dyDescent="0.25">
      <c r="A90" s="7">
        <v>3</v>
      </c>
      <c r="B90" s="204"/>
      <c r="C90" s="207">
        <f>Q41</f>
        <v>2233</v>
      </c>
      <c r="D90"/>
      <c r="R90" s="410">
        <f t="shared" si="49"/>
        <v>0</v>
      </c>
    </row>
    <row r="91" spans="1:18" ht="30" hidden="1" customHeight="1" x14ac:dyDescent="0.25">
      <c r="A91" s="7"/>
      <c r="B91" s="312"/>
      <c r="C91" s="313"/>
      <c r="D91"/>
      <c r="R91" s="410">
        <f t="shared" si="49"/>
        <v>0</v>
      </c>
    </row>
    <row r="92" spans="1:18" ht="30" hidden="1" customHeight="1" x14ac:dyDescent="0.25">
      <c r="A92" s="7">
        <v>4</v>
      </c>
      <c r="B92" s="204"/>
      <c r="C92" s="207">
        <f>Q35</f>
        <v>0</v>
      </c>
      <c r="D92"/>
      <c r="R92" s="410">
        <f t="shared" si="49"/>
        <v>0</v>
      </c>
    </row>
    <row r="93" spans="1:18" ht="15.75" thickTop="1" x14ac:dyDescent="0.25"/>
  </sheetData>
  <mergeCells count="275">
    <mergeCell ref="U17:U18"/>
    <mergeCell ref="A31:A32"/>
    <mergeCell ref="F31:F32"/>
    <mergeCell ref="H31:H32"/>
    <mergeCell ref="J31:J32"/>
    <mergeCell ref="L31:L32"/>
    <mergeCell ref="N31:N32"/>
    <mergeCell ref="P31:P32"/>
    <mergeCell ref="Q31:Q32"/>
    <mergeCell ref="S31:S32"/>
    <mergeCell ref="A19:A20"/>
    <mergeCell ref="F19:F20"/>
    <mergeCell ref="H19:H20"/>
    <mergeCell ref="J19:J20"/>
    <mergeCell ref="L19:L20"/>
    <mergeCell ref="A24:U24"/>
    <mergeCell ref="N21:N22"/>
    <mergeCell ref="P21:P22"/>
    <mergeCell ref="Q21:Q22"/>
    <mergeCell ref="S21:S22"/>
    <mergeCell ref="U21:U22"/>
    <mergeCell ref="N19:N20"/>
    <mergeCell ref="P19:P20"/>
    <mergeCell ref="Q19:Q20"/>
    <mergeCell ref="A1:U1"/>
    <mergeCell ref="A2:U2"/>
    <mergeCell ref="A3:A4"/>
    <mergeCell ref="B3:B4"/>
    <mergeCell ref="C3:C4"/>
    <mergeCell ref="D3:D4"/>
    <mergeCell ref="E3:F3"/>
    <mergeCell ref="G3:H3"/>
    <mergeCell ref="I3:J3"/>
    <mergeCell ref="K3:L3"/>
    <mergeCell ref="M3:N3"/>
    <mergeCell ref="O3:P3"/>
    <mergeCell ref="Q3:Q4"/>
    <mergeCell ref="R3:S3"/>
    <mergeCell ref="T3:U3"/>
    <mergeCell ref="N5:N6"/>
    <mergeCell ref="P5:P6"/>
    <mergeCell ref="Q5:Q6"/>
    <mergeCell ref="S5:S6"/>
    <mergeCell ref="U5:U6"/>
    <mergeCell ref="A7:A8"/>
    <mergeCell ref="F7:F8"/>
    <mergeCell ref="H7:H8"/>
    <mergeCell ref="J7:J8"/>
    <mergeCell ref="L7:L8"/>
    <mergeCell ref="N7:N8"/>
    <mergeCell ref="P7:P8"/>
    <mergeCell ref="Q7:Q8"/>
    <mergeCell ref="S7:S8"/>
    <mergeCell ref="U7:U8"/>
    <mergeCell ref="A5:A6"/>
    <mergeCell ref="F5:F6"/>
    <mergeCell ref="H5:H6"/>
    <mergeCell ref="J5:J6"/>
    <mergeCell ref="L5:L6"/>
    <mergeCell ref="U9:U10"/>
    <mergeCell ref="A9:A10"/>
    <mergeCell ref="F9:F10"/>
    <mergeCell ref="H9:H10"/>
    <mergeCell ref="J9:J10"/>
    <mergeCell ref="L9:L10"/>
    <mergeCell ref="N9:N10"/>
    <mergeCell ref="P9:P10"/>
    <mergeCell ref="Q9:Q10"/>
    <mergeCell ref="S9:S10"/>
    <mergeCell ref="U11:U12"/>
    <mergeCell ref="A15:A16"/>
    <mergeCell ref="F15:F16"/>
    <mergeCell ref="H15:H16"/>
    <mergeCell ref="J15:J16"/>
    <mergeCell ref="L15:L16"/>
    <mergeCell ref="N15:N16"/>
    <mergeCell ref="P15:P16"/>
    <mergeCell ref="Q15:Q16"/>
    <mergeCell ref="S15:S16"/>
    <mergeCell ref="U15:U16"/>
    <mergeCell ref="A11:A12"/>
    <mergeCell ref="F11:F12"/>
    <mergeCell ref="H11:H12"/>
    <mergeCell ref="J11:J12"/>
    <mergeCell ref="L11:L12"/>
    <mergeCell ref="N11:N12"/>
    <mergeCell ref="P11:P12"/>
    <mergeCell ref="Q11:Q12"/>
    <mergeCell ref="S11:S12"/>
    <mergeCell ref="F13:F14"/>
    <mergeCell ref="H13:H14"/>
    <mergeCell ref="J13:J14"/>
    <mergeCell ref="L13:L14"/>
    <mergeCell ref="S19:S20"/>
    <mergeCell ref="U19:U20"/>
    <mergeCell ref="A21:A22"/>
    <mergeCell ref="F21:F22"/>
    <mergeCell ref="H21:H22"/>
    <mergeCell ref="J21:J22"/>
    <mergeCell ref="L21:L22"/>
    <mergeCell ref="T25:U25"/>
    <mergeCell ref="A33:A34"/>
    <mergeCell ref="F33:F34"/>
    <mergeCell ref="H33:H34"/>
    <mergeCell ref="J33:J34"/>
    <mergeCell ref="L33:L34"/>
    <mergeCell ref="N33:N34"/>
    <mergeCell ref="P33:P34"/>
    <mergeCell ref="Q33:Q34"/>
    <mergeCell ref="S33:S34"/>
    <mergeCell ref="I25:J25"/>
    <mergeCell ref="K25:L25"/>
    <mergeCell ref="M25:N25"/>
    <mergeCell ref="O25:P25"/>
    <mergeCell ref="Q25:Q26"/>
    <mergeCell ref="R25:S25"/>
    <mergeCell ref="A25:A26"/>
    <mergeCell ref="A60:C60"/>
    <mergeCell ref="A36:U36"/>
    <mergeCell ref="A37:A38"/>
    <mergeCell ref="B37:B38"/>
    <mergeCell ref="C37:C38"/>
    <mergeCell ref="D37:D38"/>
    <mergeCell ref="E37:F37"/>
    <mergeCell ref="G37:H37"/>
    <mergeCell ref="I37:J37"/>
    <mergeCell ref="P39:P40"/>
    <mergeCell ref="Q39:Q40"/>
    <mergeCell ref="S39:S40"/>
    <mergeCell ref="U39:U40"/>
    <mergeCell ref="A48:U48"/>
    <mergeCell ref="A49:A50"/>
    <mergeCell ref="B49:B50"/>
    <mergeCell ref="C49:C50"/>
    <mergeCell ref="U45:U46"/>
    <mergeCell ref="E49:F49"/>
    <mergeCell ref="A39:A40"/>
    <mergeCell ref="F39:F40"/>
    <mergeCell ref="H39:H40"/>
    <mergeCell ref="J39:J40"/>
    <mergeCell ref="L39:L40"/>
    <mergeCell ref="N39:N40"/>
    <mergeCell ref="R49:S49"/>
    <mergeCell ref="A43:A44"/>
    <mergeCell ref="F43:F44"/>
    <mergeCell ref="F41:F42"/>
    <mergeCell ref="J41:J42"/>
    <mergeCell ref="H43:H44"/>
    <mergeCell ref="J43:J44"/>
    <mergeCell ref="H41:H42"/>
    <mergeCell ref="Q41:Q42"/>
    <mergeCell ref="L43:L44"/>
    <mergeCell ref="N43:N44"/>
    <mergeCell ref="P43:P44"/>
    <mergeCell ref="A45:A46"/>
    <mergeCell ref="F45:F46"/>
    <mergeCell ref="H45:H46"/>
    <mergeCell ref="J45:J46"/>
    <mergeCell ref="L45:L46"/>
    <mergeCell ref="A57:A58"/>
    <mergeCell ref="F57:F58"/>
    <mergeCell ref="H57:H58"/>
    <mergeCell ref="J57:J58"/>
    <mergeCell ref="L57:L58"/>
    <mergeCell ref="N57:N58"/>
    <mergeCell ref="P57:P58"/>
    <mergeCell ref="Q57:Q58"/>
    <mergeCell ref="T49:U49"/>
    <mergeCell ref="A51:A52"/>
    <mergeCell ref="F51:F52"/>
    <mergeCell ref="H51:H52"/>
    <mergeCell ref="J51:J52"/>
    <mergeCell ref="L51:L52"/>
    <mergeCell ref="N51:N52"/>
    <mergeCell ref="P51:P52"/>
    <mergeCell ref="Q51:Q52"/>
    <mergeCell ref="G49:H49"/>
    <mergeCell ref="I49:J49"/>
    <mergeCell ref="K49:L49"/>
    <mergeCell ref="M49:N49"/>
    <mergeCell ref="O49:P49"/>
    <mergeCell ref="Q49:Q50"/>
    <mergeCell ref="D49:D50"/>
    <mergeCell ref="U27:U28"/>
    <mergeCell ref="Q27:Q28"/>
    <mergeCell ref="S57:S58"/>
    <mergeCell ref="U57:U58"/>
    <mergeCell ref="S51:S52"/>
    <mergeCell ref="U51:U52"/>
    <mergeCell ref="T37:U37"/>
    <mergeCell ref="U33:U34"/>
    <mergeCell ref="U53:U54"/>
    <mergeCell ref="Q43:Q44"/>
    <mergeCell ref="S43:S44"/>
    <mergeCell ref="U43:U44"/>
    <mergeCell ref="U31:U32"/>
    <mergeCell ref="U29:U30"/>
    <mergeCell ref="U41:U42"/>
    <mergeCell ref="Q55:Q56"/>
    <mergeCell ref="S55:S56"/>
    <mergeCell ref="U55:U56"/>
    <mergeCell ref="Q29:Q30"/>
    <mergeCell ref="S29:S30"/>
    <mergeCell ref="S41:S42"/>
    <mergeCell ref="Q37:Q38"/>
    <mergeCell ref="R37:S37"/>
    <mergeCell ref="Q45:Q46"/>
    <mergeCell ref="Q17:Q18"/>
    <mergeCell ref="S17:S18"/>
    <mergeCell ref="A17:A18"/>
    <mergeCell ref="F53:F54"/>
    <mergeCell ref="H53:H54"/>
    <mergeCell ref="J53:J54"/>
    <mergeCell ref="L53:L54"/>
    <mergeCell ref="N53:N54"/>
    <mergeCell ref="P53:P54"/>
    <mergeCell ref="Q53:Q54"/>
    <mergeCell ref="S53:S54"/>
    <mergeCell ref="H27:H28"/>
    <mergeCell ref="J27:J28"/>
    <mergeCell ref="L27:L28"/>
    <mergeCell ref="N27:N28"/>
    <mergeCell ref="P27:P28"/>
    <mergeCell ref="S27:S28"/>
    <mergeCell ref="K37:L37"/>
    <mergeCell ref="M37:N37"/>
    <mergeCell ref="O37:P37"/>
    <mergeCell ref="N45:N46"/>
    <mergeCell ref="P45:P46"/>
    <mergeCell ref="S45:S46"/>
    <mergeCell ref="L41:L42"/>
    <mergeCell ref="J55:J56"/>
    <mergeCell ref="L55:L56"/>
    <mergeCell ref="N55:N56"/>
    <mergeCell ref="P55:P56"/>
    <mergeCell ref="A53:A54"/>
    <mergeCell ref="F17:F18"/>
    <mergeCell ref="H17:H18"/>
    <mergeCell ref="J17:J18"/>
    <mergeCell ref="L17:L18"/>
    <mergeCell ref="N17:N18"/>
    <mergeCell ref="P17:P18"/>
    <mergeCell ref="N41:N42"/>
    <mergeCell ref="P41:P42"/>
    <mergeCell ref="B25:B26"/>
    <mergeCell ref="C25:C26"/>
    <mergeCell ref="D25:D26"/>
    <mergeCell ref="E25:F25"/>
    <mergeCell ref="G25:H25"/>
    <mergeCell ref="A27:A28"/>
    <mergeCell ref="F27:F28"/>
    <mergeCell ref="V5:V6"/>
    <mergeCell ref="V7:V8"/>
    <mergeCell ref="V9:V10"/>
    <mergeCell ref="V11:V12"/>
    <mergeCell ref="A72:C72"/>
    <mergeCell ref="A79:C79"/>
    <mergeCell ref="A86:C86"/>
    <mergeCell ref="N13:N14"/>
    <mergeCell ref="P13:P14"/>
    <mergeCell ref="Q13:Q14"/>
    <mergeCell ref="S13:S14"/>
    <mergeCell ref="U13:U14"/>
    <mergeCell ref="A13:A14"/>
    <mergeCell ref="A29:A30"/>
    <mergeCell ref="A41:A42"/>
    <mergeCell ref="A55:A56"/>
    <mergeCell ref="F29:F30"/>
    <mergeCell ref="H29:H30"/>
    <mergeCell ref="J29:J30"/>
    <mergeCell ref="L29:L30"/>
    <mergeCell ref="N29:N30"/>
    <mergeCell ref="P29:P30"/>
    <mergeCell ref="F55:F56"/>
    <mergeCell ref="H55:H56"/>
  </mergeCells>
  <pageMargins left="0.70866141732283472" right="0.70866141732283472" top="0.74803149606299213" bottom="0.74803149606299213" header="0.31496062992125984" footer="0.31496062992125984"/>
  <pageSetup paperSize="8" scale="51" orientation="landscape" r:id="rId1"/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O63"/>
  <sheetViews>
    <sheetView zoomScale="101" workbookViewId="0">
      <pane xSplit="10" topLeftCell="K1" activePane="topRight" state="frozen"/>
      <selection pane="topRight" activeCell="A6" sqref="A6:A10"/>
    </sheetView>
  </sheetViews>
  <sheetFormatPr baseColWidth="10" defaultColWidth="10.7109375" defaultRowHeight="15" x14ac:dyDescent="0.25"/>
  <cols>
    <col min="2" max="2" width="6.5703125" customWidth="1"/>
    <col min="3" max="3" width="38.28515625" bestFit="1" customWidth="1"/>
    <col min="4" max="4" width="11.7109375" customWidth="1"/>
    <col min="7" max="7" width="13" customWidth="1"/>
  </cols>
  <sheetData>
    <row r="2" spans="1:67" ht="31.5" x14ac:dyDescent="0.5">
      <c r="A2" s="106" t="s">
        <v>185</v>
      </c>
      <c r="B2" s="106"/>
    </row>
    <row r="6" spans="1:67" s="1" customFormat="1" x14ac:dyDescent="0.25">
      <c r="A6" s="667"/>
      <c r="B6" s="19"/>
      <c r="D6" s="663" t="s">
        <v>147</v>
      </c>
      <c r="E6" s="664"/>
      <c r="H6" s="663" t="s">
        <v>146</v>
      </c>
      <c r="I6" s="664"/>
      <c r="L6" s="663" t="s">
        <v>145</v>
      </c>
      <c r="M6" s="664"/>
      <c r="P6" s="663" t="s">
        <v>144</v>
      </c>
      <c r="Q6" s="664"/>
      <c r="T6" s="663" t="s">
        <v>143</v>
      </c>
      <c r="U6" s="664"/>
      <c r="X6" s="663" t="s">
        <v>142</v>
      </c>
      <c r="Y6" s="664"/>
      <c r="AB6" s="663" t="s">
        <v>141</v>
      </c>
      <c r="AC6" s="664"/>
      <c r="AF6" s="663" t="s">
        <v>140</v>
      </c>
      <c r="AG6" s="664"/>
      <c r="AJ6" s="663" t="s">
        <v>139</v>
      </c>
      <c r="AK6" s="664"/>
      <c r="AN6" s="663" t="s">
        <v>138</v>
      </c>
      <c r="AO6" s="664"/>
      <c r="AR6" s="663" t="s">
        <v>137</v>
      </c>
      <c r="AS6" s="664"/>
      <c r="AV6" s="663" t="s">
        <v>136</v>
      </c>
      <c r="AW6" s="664"/>
      <c r="AZ6" s="663" t="s">
        <v>135</v>
      </c>
      <c r="BA6" s="664"/>
      <c r="BD6" s="663" t="s">
        <v>134</v>
      </c>
      <c r="BE6" s="664"/>
      <c r="BH6" s="663" t="s">
        <v>133</v>
      </c>
      <c r="BI6" s="664"/>
      <c r="BL6" s="663" t="s">
        <v>132</v>
      </c>
      <c r="BM6" s="664"/>
    </row>
    <row r="7" spans="1:67" s="1" customFormat="1" x14ac:dyDescent="0.25">
      <c r="A7" s="666"/>
      <c r="B7" s="104"/>
      <c r="D7" s="102" t="s">
        <v>100</v>
      </c>
      <c r="E7" s="102" t="s">
        <v>99</v>
      </c>
      <c r="F7" s="102" t="s">
        <v>130</v>
      </c>
      <c r="G7" s="102" t="s">
        <v>129</v>
      </c>
      <c r="H7" s="102" t="s">
        <v>100</v>
      </c>
      <c r="I7" s="102" t="s">
        <v>99</v>
      </c>
      <c r="J7" s="102" t="s">
        <v>128</v>
      </c>
      <c r="K7" s="102" t="s">
        <v>127</v>
      </c>
      <c r="L7" s="102" t="s">
        <v>100</v>
      </c>
      <c r="M7" s="102" t="s">
        <v>99</v>
      </c>
      <c r="N7" s="102" t="s">
        <v>126</v>
      </c>
      <c r="O7" s="102" t="s">
        <v>125</v>
      </c>
      <c r="P7" s="102" t="s">
        <v>100</v>
      </c>
      <c r="Q7" s="102" t="s">
        <v>99</v>
      </c>
      <c r="R7" s="102" t="s">
        <v>124</v>
      </c>
      <c r="S7" s="102" t="s">
        <v>123</v>
      </c>
      <c r="T7" s="102" t="s">
        <v>100</v>
      </c>
      <c r="U7" s="102" t="s">
        <v>99</v>
      </c>
      <c r="V7" s="102" t="s">
        <v>122</v>
      </c>
      <c r="W7" s="102" t="s">
        <v>121</v>
      </c>
      <c r="X7" s="102" t="s">
        <v>100</v>
      </c>
      <c r="Y7" s="102" t="s">
        <v>99</v>
      </c>
      <c r="Z7" s="102" t="s">
        <v>120</v>
      </c>
      <c r="AA7" s="102" t="s">
        <v>119</v>
      </c>
      <c r="AB7" s="102" t="s">
        <v>100</v>
      </c>
      <c r="AC7" s="102" t="s">
        <v>99</v>
      </c>
      <c r="AD7" s="102" t="s">
        <v>118</v>
      </c>
      <c r="AE7" s="102" t="s">
        <v>117</v>
      </c>
      <c r="AF7" s="102" t="s">
        <v>100</v>
      </c>
      <c r="AG7" s="102" t="s">
        <v>99</v>
      </c>
      <c r="AH7" s="102" t="s">
        <v>116</v>
      </c>
      <c r="AI7" s="102" t="s">
        <v>115</v>
      </c>
      <c r="AJ7" s="102" t="s">
        <v>100</v>
      </c>
      <c r="AK7" s="102" t="s">
        <v>99</v>
      </c>
      <c r="AL7" s="102" t="s">
        <v>114</v>
      </c>
      <c r="AM7" s="102" t="s">
        <v>113</v>
      </c>
      <c r="AN7" s="102" t="s">
        <v>100</v>
      </c>
      <c r="AO7" s="102" t="s">
        <v>99</v>
      </c>
      <c r="AP7" s="102" t="s">
        <v>112</v>
      </c>
      <c r="AQ7" s="102" t="s">
        <v>111</v>
      </c>
      <c r="AR7" s="102" t="s">
        <v>100</v>
      </c>
      <c r="AS7" s="102" t="s">
        <v>99</v>
      </c>
      <c r="AT7" s="102" t="s">
        <v>110</v>
      </c>
      <c r="AU7" s="102" t="s">
        <v>109</v>
      </c>
      <c r="AV7" s="102" t="s">
        <v>100</v>
      </c>
      <c r="AW7" s="102" t="s">
        <v>99</v>
      </c>
      <c r="AX7" s="102" t="s">
        <v>108</v>
      </c>
      <c r="AY7" s="102" t="s">
        <v>107</v>
      </c>
      <c r="AZ7" s="102" t="s">
        <v>100</v>
      </c>
      <c r="BA7" s="102" t="s">
        <v>99</v>
      </c>
      <c r="BB7" s="102" t="s">
        <v>106</v>
      </c>
      <c r="BC7" s="102" t="s">
        <v>105</v>
      </c>
      <c r="BD7" s="102" t="s">
        <v>100</v>
      </c>
      <c r="BE7" s="102" t="s">
        <v>99</v>
      </c>
      <c r="BF7" s="102" t="s">
        <v>104</v>
      </c>
      <c r="BG7" s="102" t="s">
        <v>103</v>
      </c>
      <c r="BH7" s="102" t="s">
        <v>100</v>
      </c>
      <c r="BI7" s="102" t="s">
        <v>99</v>
      </c>
      <c r="BJ7" s="102" t="s">
        <v>102</v>
      </c>
      <c r="BK7" s="102" t="s">
        <v>101</v>
      </c>
      <c r="BL7" s="102" t="s">
        <v>100</v>
      </c>
      <c r="BM7" s="102" t="s">
        <v>99</v>
      </c>
      <c r="BN7" s="102" t="s">
        <v>98</v>
      </c>
      <c r="BO7" s="102" t="s">
        <v>97</v>
      </c>
    </row>
    <row r="8" spans="1:67" x14ac:dyDescent="0.25">
      <c r="A8" s="666"/>
      <c r="B8" s="101" t="s">
        <v>183</v>
      </c>
      <c r="C8" s="100"/>
      <c r="D8" s="99"/>
      <c r="E8" s="99"/>
      <c r="F8" s="98"/>
      <c r="G8" s="98"/>
      <c r="H8" s="99"/>
      <c r="I8" s="99"/>
      <c r="J8" s="98"/>
      <c r="K8" s="98"/>
      <c r="L8" s="99"/>
      <c r="M8" s="99"/>
      <c r="N8" s="98"/>
      <c r="O8" s="98"/>
      <c r="P8" s="99"/>
      <c r="Q8" s="99"/>
      <c r="R8" s="98"/>
      <c r="S8" s="98"/>
      <c r="T8" s="99"/>
      <c r="U8" s="99"/>
      <c r="V8" s="98"/>
      <c r="W8" s="98"/>
      <c r="X8" s="99"/>
      <c r="Y8" s="99"/>
      <c r="Z8" s="98"/>
      <c r="AA8" s="98"/>
      <c r="AB8" s="99"/>
      <c r="AC8" s="99"/>
      <c r="AD8" s="98"/>
      <c r="AE8" s="98"/>
      <c r="AF8" s="99"/>
      <c r="AG8" s="99"/>
      <c r="AH8" s="98"/>
      <c r="AI8" s="98"/>
      <c r="AJ8" s="99"/>
      <c r="AK8" s="99"/>
      <c r="AL8" s="98"/>
      <c r="AM8" s="98"/>
      <c r="AN8" s="99"/>
      <c r="AO8" s="99"/>
      <c r="AP8" s="98"/>
      <c r="AQ8" s="98"/>
      <c r="AR8" s="99"/>
      <c r="AS8" s="99"/>
      <c r="AT8" s="98"/>
      <c r="AU8" s="98"/>
      <c r="AV8" s="99"/>
      <c r="AW8" s="99"/>
      <c r="AX8" s="98"/>
      <c r="AY8" s="98"/>
      <c r="AZ8" s="99"/>
      <c r="BA8" s="99"/>
      <c r="BB8" s="98"/>
      <c r="BC8" s="98">
        <f>IF(BB8=0,0,IF(BB8&gt;BB10,2,IF(BB8&lt;BB10,0,IF(BB10=BB10,1))))</f>
        <v>0</v>
      </c>
      <c r="BD8" s="99"/>
      <c r="BE8" s="99"/>
      <c r="BF8" s="98"/>
      <c r="BG8" s="98"/>
      <c r="BH8" s="99"/>
      <c r="BI8" s="99"/>
      <c r="BJ8" s="98"/>
      <c r="BK8" s="98"/>
      <c r="BL8" s="99"/>
      <c r="BM8" s="99"/>
      <c r="BN8" s="98"/>
      <c r="BO8" s="98"/>
    </row>
    <row r="9" spans="1:67" x14ac:dyDescent="0.25">
      <c r="A9" s="666"/>
      <c r="B9" s="104"/>
      <c r="C9" s="103"/>
      <c r="D9" s="102" t="s">
        <v>100</v>
      </c>
      <c r="E9" s="102" t="s">
        <v>99</v>
      </c>
      <c r="F9" s="102" t="s">
        <v>130</v>
      </c>
      <c r="G9" s="102" t="s">
        <v>129</v>
      </c>
      <c r="H9" s="102" t="s">
        <v>100</v>
      </c>
      <c r="I9" s="102" t="s">
        <v>99</v>
      </c>
      <c r="J9" s="102" t="s">
        <v>128</v>
      </c>
      <c r="K9" s="102" t="s">
        <v>127</v>
      </c>
      <c r="L9" s="102" t="s">
        <v>100</v>
      </c>
      <c r="M9" s="102" t="s">
        <v>99</v>
      </c>
      <c r="N9" s="102" t="s">
        <v>126</v>
      </c>
      <c r="O9" s="102" t="s">
        <v>125</v>
      </c>
      <c r="P9" s="102" t="s">
        <v>100</v>
      </c>
      <c r="Q9" s="102" t="s">
        <v>99</v>
      </c>
      <c r="R9" s="102" t="s">
        <v>124</v>
      </c>
      <c r="S9" s="102" t="s">
        <v>123</v>
      </c>
      <c r="T9" s="102" t="s">
        <v>100</v>
      </c>
      <c r="U9" s="102" t="s">
        <v>99</v>
      </c>
      <c r="V9" s="102" t="s">
        <v>122</v>
      </c>
      <c r="W9" s="102" t="s">
        <v>121</v>
      </c>
      <c r="X9" s="102" t="s">
        <v>100</v>
      </c>
      <c r="Y9" s="102" t="s">
        <v>99</v>
      </c>
      <c r="Z9" s="102" t="s">
        <v>120</v>
      </c>
      <c r="AA9" s="102" t="s">
        <v>119</v>
      </c>
      <c r="AB9" s="102" t="s">
        <v>100</v>
      </c>
      <c r="AC9" s="102" t="s">
        <v>99</v>
      </c>
      <c r="AD9" s="102" t="s">
        <v>118</v>
      </c>
      <c r="AE9" s="102" t="s">
        <v>117</v>
      </c>
      <c r="AF9" s="102" t="s">
        <v>100</v>
      </c>
      <c r="AG9" s="102" t="s">
        <v>99</v>
      </c>
      <c r="AH9" s="102" t="s">
        <v>116</v>
      </c>
      <c r="AI9" s="102" t="s">
        <v>115</v>
      </c>
      <c r="AJ9" s="102" t="s">
        <v>100</v>
      </c>
      <c r="AK9" s="102" t="s">
        <v>99</v>
      </c>
      <c r="AL9" s="102" t="s">
        <v>114</v>
      </c>
      <c r="AM9" s="102" t="s">
        <v>113</v>
      </c>
      <c r="AN9" s="102" t="s">
        <v>100</v>
      </c>
      <c r="AO9" s="102" t="s">
        <v>99</v>
      </c>
      <c r="AP9" s="102" t="s">
        <v>112</v>
      </c>
      <c r="AQ9" s="102" t="s">
        <v>111</v>
      </c>
      <c r="AR9" s="102" t="s">
        <v>100</v>
      </c>
      <c r="AS9" s="102" t="s">
        <v>99</v>
      </c>
      <c r="AT9" s="102" t="s">
        <v>110</v>
      </c>
      <c r="AU9" s="102" t="s">
        <v>109</v>
      </c>
      <c r="AV9" s="102" t="s">
        <v>100</v>
      </c>
      <c r="AW9" s="102" t="s">
        <v>99</v>
      </c>
      <c r="AX9" s="102" t="s">
        <v>108</v>
      </c>
      <c r="AY9" s="102" t="s">
        <v>107</v>
      </c>
      <c r="AZ9" s="102" t="s">
        <v>100</v>
      </c>
      <c r="BA9" s="102" t="s">
        <v>99</v>
      </c>
      <c r="BB9" s="102" t="s">
        <v>106</v>
      </c>
      <c r="BC9" s="102" t="s">
        <v>105</v>
      </c>
      <c r="BD9" s="102" t="s">
        <v>100</v>
      </c>
      <c r="BE9" s="102" t="s">
        <v>99</v>
      </c>
      <c r="BF9" s="102" t="s">
        <v>104</v>
      </c>
      <c r="BG9" s="102" t="s">
        <v>103</v>
      </c>
      <c r="BH9" s="102" t="s">
        <v>100</v>
      </c>
      <c r="BI9" s="102" t="s">
        <v>99</v>
      </c>
      <c r="BJ9" s="102" t="s">
        <v>102</v>
      </c>
      <c r="BK9" s="102" t="s">
        <v>101</v>
      </c>
      <c r="BL9" s="102" t="s">
        <v>100</v>
      </c>
      <c r="BM9" s="102" t="s">
        <v>99</v>
      </c>
      <c r="BN9" s="102" t="s">
        <v>98</v>
      </c>
      <c r="BO9" s="102" t="s">
        <v>97</v>
      </c>
    </row>
    <row r="10" spans="1:67" x14ac:dyDescent="0.25">
      <c r="A10" s="666"/>
      <c r="B10" s="101" t="s">
        <v>182</v>
      </c>
      <c r="C10" s="100"/>
      <c r="D10" s="99"/>
      <c r="E10" s="99"/>
      <c r="F10" s="98"/>
      <c r="G10" s="98"/>
      <c r="H10" s="99"/>
      <c r="I10" s="99"/>
      <c r="J10" s="98"/>
      <c r="K10" s="98"/>
      <c r="L10" s="99"/>
      <c r="M10" s="99"/>
      <c r="N10" s="98"/>
      <c r="O10" s="98"/>
      <c r="P10" s="99"/>
      <c r="Q10" s="99"/>
      <c r="R10" s="98"/>
      <c r="S10" s="98"/>
      <c r="T10" s="99"/>
      <c r="U10" s="99"/>
      <c r="V10" s="98"/>
      <c r="W10" s="98"/>
      <c r="X10" s="99"/>
      <c r="Y10" s="99"/>
      <c r="Z10" s="98"/>
      <c r="AA10" s="98"/>
      <c r="AB10" s="99"/>
      <c r="AC10" s="99"/>
      <c r="AD10" s="98"/>
      <c r="AE10" s="98"/>
      <c r="AF10" s="99"/>
      <c r="AG10" s="99"/>
      <c r="AH10" s="98"/>
      <c r="AI10" s="98"/>
      <c r="AJ10" s="99"/>
      <c r="AK10" s="99"/>
      <c r="AL10" s="98"/>
      <c r="AM10" s="98"/>
      <c r="AN10" s="99"/>
      <c r="AO10" s="99"/>
      <c r="AP10" s="98"/>
      <c r="AQ10" s="98"/>
      <c r="AR10" s="99"/>
      <c r="AS10" s="99"/>
      <c r="AT10" s="98"/>
      <c r="AU10" s="98"/>
      <c r="AV10" s="99"/>
      <c r="AW10" s="99"/>
      <c r="AX10" s="98"/>
      <c r="AY10" s="98"/>
      <c r="AZ10" s="99"/>
      <c r="BA10" s="99"/>
      <c r="BB10" s="98"/>
      <c r="BC10" s="98">
        <f>IF(BB10=0,0,IF(BB10&gt;BB8,2,IF(BB10&lt;BB8,0,IF(BB8=BB10,1))))</f>
        <v>0</v>
      </c>
      <c r="BD10" s="99">
        <v>0</v>
      </c>
      <c r="BE10" s="99"/>
      <c r="BF10" s="98"/>
      <c r="BG10" s="98"/>
      <c r="BH10" s="99"/>
      <c r="BI10" s="99"/>
      <c r="BJ10" s="98"/>
      <c r="BK10" s="98"/>
      <c r="BL10" s="99"/>
      <c r="BM10" s="99"/>
      <c r="BN10" s="98"/>
      <c r="BO10" s="98"/>
    </row>
    <row r="12" spans="1:67" x14ac:dyDescent="0.25">
      <c r="D12" s="97" t="s">
        <v>180</v>
      </c>
      <c r="E12">
        <f>SUM(G8,K8,O8,S8,W8,AA8,AE8,AI8,AM8,AQ8,AU8,AY8,BC8,BG8,BK8,BO8)</f>
        <v>0</v>
      </c>
      <c r="G12" s="97" t="s">
        <v>94</v>
      </c>
      <c r="J12" t="s">
        <v>165</v>
      </c>
      <c r="K12" t="b">
        <f>G13</f>
        <v>0</v>
      </c>
    </row>
    <row r="13" spans="1:67" x14ac:dyDescent="0.25">
      <c r="D13" s="97" t="s">
        <v>178</v>
      </c>
      <c r="E13">
        <f>SUM(G10,K10,O10,S10,W10,AA10,AE10,AI10,AM10,AQ10,AU10,AY10,BC10,BG10,BK10,BO10)</f>
        <v>0</v>
      </c>
      <c r="G13" t="b">
        <f>IF(E12&gt;E13,C8,IF(E13&gt;E12,C10))</f>
        <v>0</v>
      </c>
      <c r="J13" t="s">
        <v>163</v>
      </c>
      <c r="K13">
        <f>IF(K12=C8,C10,C8)</f>
        <v>0</v>
      </c>
    </row>
    <row r="16" spans="1:67" x14ac:dyDescent="0.25">
      <c r="A16" s="667"/>
      <c r="B16" s="19"/>
      <c r="C16" s="1"/>
      <c r="D16" s="663" t="s">
        <v>147</v>
      </c>
      <c r="E16" s="664"/>
      <c r="F16" s="1"/>
      <c r="G16" s="1"/>
      <c r="H16" s="663" t="s">
        <v>146</v>
      </c>
      <c r="I16" s="664"/>
      <c r="J16" s="1"/>
      <c r="K16" s="1"/>
      <c r="L16" s="663" t="s">
        <v>145</v>
      </c>
      <c r="M16" s="664"/>
      <c r="N16" s="1"/>
      <c r="O16" s="1"/>
      <c r="P16" s="663" t="s">
        <v>144</v>
      </c>
      <c r="Q16" s="664"/>
      <c r="R16" s="1"/>
      <c r="S16" s="1"/>
      <c r="T16" s="663" t="s">
        <v>143</v>
      </c>
      <c r="U16" s="664"/>
      <c r="V16" s="1"/>
      <c r="W16" s="1"/>
      <c r="X16" s="663" t="s">
        <v>142</v>
      </c>
      <c r="Y16" s="664"/>
      <c r="Z16" s="1"/>
      <c r="AA16" s="1"/>
      <c r="AB16" s="663" t="s">
        <v>141</v>
      </c>
      <c r="AC16" s="664"/>
      <c r="AD16" s="1"/>
      <c r="AE16" s="1"/>
      <c r="AF16" s="663" t="s">
        <v>140</v>
      </c>
      <c r="AG16" s="664"/>
      <c r="AH16" s="1"/>
      <c r="AI16" s="1"/>
      <c r="AJ16" s="663" t="s">
        <v>139</v>
      </c>
      <c r="AK16" s="664"/>
      <c r="AL16" s="1"/>
      <c r="AM16" s="1"/>
      <c r="AN16" s="663" t="s">
        <v>138</v>
      </c>
      <c r="AO16" s="664"/>
      <c r="AP16" s="1"/>
      <c r="AQ16" s="1"/>
      <c r="AR16" s="663" t="s">
        <v>137</v>
      </c>
      <c r="AS16" s="664"/>
      <c r="AT16" s="1"/>
      <c r="AU16" s="1"/>
      <c r="AV16" s="663" t="s">
        <v>136</v>
      </c>
      <c r="AW16" s="664"/>
      <c r="AX16" s="1"/>
      <c r="AY16" s="1"/>
      <c r="AZ16" s="663" t="s">
        <v>135</v>
      </c>
      <c r="BA16" s="664"/>
      <c r="BB16" s="1"/>
      <c r="BC16" s="1"/>
      <c r="BD16" s="663" t="s">
        <v>134</v>
      </c>
      <c r="BE16" s="664"/>
      <c r="BF16" s="1"/>
      <c r="BG16" s="1"/>
      <c r="BH16" s="663" t="s">
        <v>133</v>
      </c>
      <c r="BI16" s="664"/>
      <c r="BJ16" s="1"/>
      <c r="BK16" s="1"/>
      <c r="BL16" s="663" t="s">
        <v>132</v>
      </c>
      <c r="BM16" s="664"/>
      <c r="BN16" s="1"/>
      <c r="BO16" s="1"/>
    </row>
    <row r="17" spans="1:67" x14ac:dyDescent="0.25">
      <c r="A17" s="666"/>
      <c r="B17" s="104"/>
      <c r="C17" s="1"/>
      <c r="D17" s="102" t="s">
        <v>100</v>
      </c>
      <c r="E17" s="102" t="s">
        <v>99</v>
      </c>
      <c r="F17" s="102" t="s">
        <v>130</v>
      </c>
      <c r="G17" s="102" t="s">
        <v>129</v>
      </c>
      <c r="H17" s="102" t="s">
        <v>100</v>
      </c>
      <c r="I17" s="102" t="s">
        <v>99</v>
      </c>
      <c r="J17" s="102" t="s">
        <v>128</v>
      </c>
      <c r="K17" s="102" t="s">
        <v>127</v>
      </c>
      <c r="L17" s="102" t="s">
        <v>100</v>
      </c>
      <c r="M17" s="102" t="s">
        <v>99</v>
      </c>
      <c r="N17" s="102" t="s">
        <v>126</v>
      </c>
      <c r="O17" s="102" t="s">
        <v>125</v>
      </c>
      <c r="P17" s="102" t="s">
        <v>100</v>
      </c>
      <c r="Q17" s="102" t="s">
        <v>99</v>
      </c>
      <c r="R17" s="102" t="s">
        <v>124</v>
      </c>
      <c r="S17" s="102" t="s">
        <v>123</v>
      </c>
      <c r="T17" s="102" t="s">
        <v>100</v>
      </c>
      <c r="U17" s="102" t="s">
        <v>99</v>
      </c>
      <c r="V17" s="102" t="s">
        <v>122</v>
      </c>
      <c r="W17" s="102" t="s">
        <v>121</v>
      </c>
      <c r="X17" s="102" t="s">
        <v>100</v>
      </c>
      <c r="Y17" s="102" t="s">
        <v>99</v>
      </c>
      <c r="Z17" s="102" t="s">
        <v>120</v>
      </c>
      <c r="AA17" s="102" t="s">
        <v>119</v>
      </c>
      <c r="AB17" s="102" t="s">
        <v>100</v>
      </c>
      <c r="AC17" s="102" t="s">
        <v>99</v>
      </c>
      <c r="AD17" s="102" t="s">
        <v>118</v>
      </c>
      <c r="AE17" s="102" t="s">
        <v>117</v>
      </c>
      <c r="AF17" s="102" t="s">
        <v>100</v>
      </c>
      <c r="AG17" s="102" t="s">
        <v>99</v>
      </c>
      <c r="AH17" s="102" t="s">
        <v>116</v>
      </c>
      <c r="AI17" s="102" t="s">
        <v>115</v>
      </c>
      <c r="AJ17" s="102" t="s">
        <v>100</v>
      </c>
      <c r="AK17" s="102" t="s">
        <v>99</v>
      </c>
      <c r="AL17" s="102" t="s">
        <v>114</v>
      </c>
      <c r="AM17" s="102" t="s">
        <v>113</v>
      </c>
      <c r="AN17" s="102" t="s">
        <v>100</v>
      </c>
      <c r="AO17" s="102" t="s">
        <v>99</v>
      </c>
      <c r="AP17" s="102" t="s">
        <v>112</v>
      </c>
      <c r="AQ17" s="102" t="s">
        <v>111</v>
      </c>
      <c r="AR17" s="102" t="s">
        <v>100</v>
      </c>
      <c r="AS17" s="102" t="s">
        <v>99</v>
      </c>
      <c r="AT17" s="102" t="s">
        <v>110</v>
      </c>
      <c r="AU17" s="102" t="s">
        <v>109</v>
      </c>
      <c r="AV17" s="102" t="s">
        <v>100</v>
      </c>
      <c r="AW17" s="102" t="s">
        <v>99</v>
      </c>
      <c r="AX17" s="102" t="s">
        <v>108</v>
      </c>
      <c r="AY17" s="102" t="s">
        <v>107</v>
      </c>
      <c r="AZ17" s="102" t="s">
        <v>100</v>
      </c>
      <c r="BA17" s="102" t="s">
        <v>99</v>
      </c>
      <c r="BB17" s="102" t="s">
        <v>106</v>
      </c>
      <c r="BC17" s="102" t="s">
        <v>105</v>
      </c>
      <c r="BD17" s="102" t="s">
        <v>100</v>
      </c>
      <c r="BE17" s="102" t="s">
        <v>99</v>
      </c>
      <c r="BF17" s="102" t="s">
        <v>104</v>
      </c>
      <c r="BG17" s="102" t="s">
        <v>103</v>
      </c>
      <c r="BH17" s="102" t="s">
        <v>100</v>
      </c>
      <c r="BI17" s="102" t="s">
        <v>99</v>
      </c>
      <c r="BJ17" s="102" t="s">
        <v>102</v>
      </c>
      <c r="BK17" s="102" t="s">
        <v>101</v>
      </c>
      <c r="BL17" s="102" t="s">
        <v>100</v>
      </c>
      <c r="BM17" s="102" t="s">
        <v>99</v>
      </c>
      <c r="BN17" s="102" t="s">
        <v>98</v>
      </c>
      <c r="BO17" s="102" t="s">
        <v>97</v>
      </c>
    </row>
    <row r="18" spans="1:67" x14ac:dyDescent="0.25">
      <c r="A18" s="666"/>
      <c r="B18" s="101" t="s">
        <v>175</v>
      </c>
      <c r="C18" s="210"/>
      <c r="D18" s="99"/>
      <c r="E18" s="99"/>
      <c r="F18" s="98"/>
      <c r="G18" s="98"/>
      <c r="H18" s="99"/>
      <c r="I18" s="99"/>
      <c r="J18" s="98"/>
      <c r="K18" s="98"/>
      <c r="L18" s="99"/>
      <c r="M18" s="99"/>
      <c r="N18" s="98"/>
      <c r="O18" s="98"/>
      <c r="P18" s="99"/>
      <c r="Q18" s="99"/>
      <c r="R18" s="98"/>
      <c r="S18" s="98"/>
      <c r="T18" s="99"/>
      <c r="U18" s="99"/>
      <c r="V18" s="98"/>
      <c r="W18" s="98"/>
      <c r="X18" s="99"/>
      <c r="Y18" s="99"/>
      <c r="Z18" s="98"/>
      <c r="AA18" s="98"/>
      <c r="AB18" s="99"/>
      <c r="AC18" s="99"/>
      <c r="AD18" s="98"/>
      <c r="AE18" s="98"/>
      <c r="AF18" s="99"/>
      <c r="AG18" s="99"/>
      <c r="AH18" s="98"/>
      <c r="AI18" s="98"/>
      <c r="AJ18" s="99"/>
      <c r="AK18" s="99"/>
      <c r="AL18" s="98"/>
      <c r="AM18" s="98"/>
      <c r="AN18" s="99"/>
      <c r="AO18" s="99"/>
      <c r="AP18" s="98"/>
      <c r="AQ18" s="98"/>
      <c r="AR18" s="99"/>
      <c r="AS18" s="99"/>
      <c r="AT18" s="98"/>
      <c r="AU18" s="98"/>
      <c r="AV18" s="99"/>
      <c r="AW18" s="99"/>
      <c r="AX18" s="98"/>
      <c r="AY18" s="98"/>
      <c r="AZ18" s="99"/>
      <c r="BA18" s="99"/>
      <c r="BB18" s="98"/>
      <c r="BC18" s="98"/>
      <c r="BD18" s="99"/>
      <c r="BE18" s="99"/>
      <c r="BF18" s="98"/>
      <c r="BG18" s="98"/>
      <c r="BH18" s="99"/>
      <c r="BI18" s="99"/>
      <c r="BJ18" s="98">
        <f>SUM(BH18,BI18)</f>
        <v>0</v>
      </c>
      <c r="BK18" s="98">
        <f>IF(BJ18=0,0,IF(BJ18&gt;BJ20,2,IF(BJ18&lt;BJ20,0,IF(BJ20=BJ20,1))))</f>
        <v>0</v>
      </c>
      <c r="BL18" s="99"/>
      <c r="BM18" s="99"/>
      <c r="BN18" s="98">
        <f>SUM(BL18,BM18)</f>
        <v>0</v>
      </c>
      <c r="BO18" s="98">
        <f>IF(BN18=0,0,IF(BN18&gt;BN20,2,IF(BN18&lt;BN20,0,IF(BN20=BN20,1))))</f>
        <v>0</v>
      </c>
    </row>
    <row r="19" spans="1:67" x14ac:dyDescent="0.25">
      <c r="A19" s="666"/>
      <c r="B19" s="104"/>
      <c r="C19" s="103"/>
      <c r="D19" s="102" t="s">
        <v>100</v>
      </c>
      <c r="E19" s="102" t="s">
        <v>99</v>
      </c>
      <c r="F19" s="102" t="s">
        <v>130</v>
      </c>
      <c r="G19" s="102" t="s">
        <v>129</v>
      </c>
      <c r="H19" s="102" t="s">
        <v>100</v>
      </c>
      <c r="I19" s="102" t="s">
        <v>99</v>
      </c>
      <c r="J19" s="102" t="s">
        <v>128</v>
      </c>
      <c r="K19" s="102" t="s">
        <v>127</v>
      </c>
      <c r="L19" s="102" t="s">
        <v>100</v>
      </c>
      <c r="M19" s="102" t="s">
        <v>99</v>
      </c>
      <c r="N19" s="102" t="s">
        <v>126</v>
      </c>
      <c r="O19" s="102" t="s">
        <v>125</v>
      </c>
      <c r="P19" s="102" t="s">
        <v>100</v>
      </c>
      <c r="Q19" s="102" t="s">
        <v>99</v>
      </c>
      <c r="R19" s="102" t="s">
        <v>124</v>
      </c>
      <c r="S19" s="102" t="s">
        <v>123</v>
      </c>
      <c r="T19" s="102" t="s">
        <v>100</v>
      </c>
      <c r="U19" s="102" t="s">
        <v>99</v>
      </c>
      <c r="V19" s="102" t="s">
        <v>122</v>
      </c>
      <c r="W19" s="102" t="s">
        <v>121</v>
      </c>
      <c r="X19" s="102" t="s">
        <v>100</v>
      </c>
      <c r="Y19" s="102" t="s">
        <v>99</v>
      </c>
      <c r="Z19" s="102" t="s">
        <v>120</v>
      </c>
      <c r="AA19" s="102" t="s">
        <v>119</v>
      </c>
      <c r="AB19" s="102" t="s">
        <v>100</v>
      </c>
      <c r="AC19" s="102" t="s">
        <v>99</v>
      </c>
      <c r="AD19" s="102" t="s">
        <v>118</v>
      </c>
      <c r="AE19" s="102" t="s">
        <v>117</v>
      </c>
      <c r="AF19" s="102" t="s">
        <v>100</v>
      </c>
      <c r="AG19" s="102" t="s">
        <v>99</v>
      </c>
      <c r="AH19" s="102" t="s">
        <v>116</v>
      </c>
      <c r="AI19" s="102" t="s">
        <v>115</v>
      </c>
      <c r="AJ19" s="102" t="s">
        <v>100</v>
      </c>
      <c r="AK19" s="102" t="s">
        <v>99</v>
      </c>
      <c r="AL19" s="102" t="s">
        <v>114</v>
      </c>
      <c r="AM19" s="102" t="s">
        <v>113</v>
      </c>
      <c r="AN19" s="102" t="s">
        <v>100</v>
      </c>
      <c r="AO19" s="102" t="s">
        <v>99</v>
      </c>
      <c r="AP19" s="102" t="s">
        <v>112</v>
      </c>
      <c r="AQ19" s="102" t="s">
        <v>111</v>
      </c>
      <c r="AR19" s="102" t="s">
        <v>100</v>
      </c>
      <c r="AS19" s="102" t="s">
        <v>99</v>
      </c>
      <c r="AT19" s="102" t="s">
        <v>110</v>
      </c>
      <c r="AU19" s="102" t="s">
        <v>109</v>
      </c>
      <c r="AV19" s="102" t="s">
        <v>100</v>
      </c>
      <c r="AW19" s="102" t="s">
        <v>99</v>
      </c>
      <c r="AX19" s="102" t="s">
        <v>108</v>
      </c>
      <c r="AY19" s="102" t="s">
        <v>107</v>
      </c>
      <c r="AZ19" s="102" t="s">
        <v>100</v>
      </c>
      <c r="BA19" s="102" t="s">
        <v>99</v>
      </c>
      <c r="BB19" s="102" t="s">
        <v>106</v>
      </c>
      <c r="BC19" s="102" t="s">
        <v>105</v>
      </c>
      <c r="BD19" s="102" t="s">
        <v>100</v>
      </c>
      <c r="BE19" s="102" t="s">
        <v>99</v>
      </c>
      <c r="BF19" s="102" t="s">
        <v>104</v>
      </c>
      <c r="BG19" s="102" t="s">
        <v>103</v>
      </c>
      <c r="BH19" s="102" t="s">
        <v>100</v>
      </c>
      <c r="BI19" s="102" t="s">
        <v>99</v>
      </c>
      <c r="BJ19" s="102" t="s">
        <v>102</v>
      </c>
      <c r="BK19" s="102" t="s">
        <v>101</v>
      </c>
      <c r="BL19" s="102" t="s">
        <v>100</v>
      </c>
      <c r="BM19" s="102" t="s">
        <v>99</v>
      </c>
      <c r="BN19" s="102" t="s">
        <v>98</v>
      </c>
      <c r="BO19" s="102" t="s">
        <v>97</v>
      </c>
    </row>
    <row r="20" spans="1:67" x14ac:dyDescent="0.25">
      <c r="A20" s="666"/>
      <c r="B20" s="101" t="s">
        <v>174</v>
      </c>
      <c r="C20" s="210"/>
      <c r="D20" s="99"/>
      <c r="E20" s="99"/>
      <c r="F20" s="98"/>
      <c r="G20" s="98"/>
      <c r="H20" s="99"/>
      <c r="I20" s="99"/>
      <c r="J20" s="98"/>
      <c r="K20" s="98"/>
      <c r="L20" s="99"/>
      <c r="M20" s="99"/>
      <c r="N20" s="98"/>
      <c r="O20" s="98"/>
      <c r="P20" s="99"/>
      <c r="Q20" s="99"/>
      <c r="R20" s="98"/>
      <c r="S20" s="98"/>
      <c r="T20" s="99"/>
      <c r="U20" s="99"/>
      <c r="V20" s="98"/>
      <c r="W20" s="98"/>
      <c r="X20" s="99"/>
      <c r="Y20" s="99"/>
      <c r="Z20" s="98"/>
      <c r="AA20" s="98"/>
      <c r="AB20" s="99"/>
      <c r="AC20" s="99"/>
      <c r="AD20" s="98"/>
      <c r="AE20" s="98"/>
      <c r="AF20" s="99"/>
      <c r="AG20" s="99"/>
      <c r="AH20" s="98"/>
      <c r="AI20" s="98"/>
      <c r="AJ20" s="99"/>
      <c r="AK20" s="99"/>
      <c r="AL20" s="98"/>
      <c r="AM20" s="98"/>
      <c r="AN20" s="99"/>
      <c r="AO20" s="99"/>
      <c r="AP20" s="98"/>
      <c r="AQ20" s="98">
        <f>IF(AP20=0,0,IF(AP20&gt;AP18,2,IF(AP20&lt;AP18,0,IF(AP18=AP20,1))))</f>
        <v>0</v>
      </c>
      <c r="AR20" s="99"/>
      <c r="AS20" s="99"/>
      <c r="AT20" s="98"/>
      <c r="AU20" s="98"/>
      <c r="AV20" s="99"/>
      <c r="AW20" s="99"/>
      <c r="AX20" s="98"/>
      <c r="AY20" s="98"/>
      <c r="AZ20" s="99"/>
      <c r="BA20" s="99"/>
      <c r="BB20" s="98"/>
      <c r="BC20" s="98"/>
      <c r="BD20" s="99"/>
      <c r="BE20" s="99"/>
      <c r="BF20" s="98"/>
      <c r="BG20" s="98"/>
      <c r="BH20" s="99"/>
      <c r="BI20" s="99"/>
      <c r="BJ20" s="98">
        <f>SUM(BH20,BI20)</f>
        <v>0</v>
      </c>
      <c r="BK20" s="98">
        <f>IF(BJ20=0,0,IF(BJ20&gt;BJ18,2,IF(BJ20&lt;BJ18,0,IF(BJ18=BJ20,1))))</f>
        <v>0</v>
      </c>
      <c r="BL20" s="99"/>
      <c r="BM20" s="99"/>
      <c r="BN20" s="98">
        <f>SUM(BL20,BM20)</f>
        <v>0</v>
      </c>
      <c r="BO20" s="98">
        <f>IF(BN20=0,0,IF(BN20&gt;BN18,2,IF(BN20&lt;BN18,0,IF(BN18=BN20,1))))</f>
        <v>0</v>
      </c>
    </row>
    <row r="22" spans="1:67" x14ac:dyDescent="0.25">
      <c r="D22" s="97" t="s">
        <v>173</v>
      </c>
      <c r="E22">
        <f>SUM(G18,K18,O18,S18,W18,AA18,AE18,AI18,AM18,AQ18,AU18,AY18,BC18,BG18,BK18,BO18)</f>
        <v>0</v>
      </c>
      <c r="G22" s="97" t="s">
        <v>94</v>
      </c>
      <c r="J22" t="s">
        <v>172</v>
      </c>
      <c r="K22" t="b">
        <f>G23</f>
        <v>0</v>
      </c>
    </row>
    <row r="23" spans="1:67" x14ac:dyDescent="0.25">
      <c r="D23" s="97" t="s">
        <v>171</v>
      </c>
      <c r="E23">
        <f>SUM(G20,K20,O20,S20,W20,AA20,AE20,AI20,AM20,AQ20,AU20,AY20,BC20,BG20,BK20,BO20)</f>
        <v>0</v>
      </c>
      <c r="G23" t="b">
        <f>IF(E22&gt;E23,C18,IF(E23&gt;E22,C20))</f>
        <v>0</v>
      </c>
      <c r="J23" t="s">
        <v>170</v>
      </c>
    </row>
    <row r="26" spans="1:67" x14ac:dyDescent="0.25">
      <c r="A26" s="665" t="s">
        <v>169</v>
      </c>
      <c r="B26" s="19"/>
      <c r="C26" s="1"/>
      <c r="D26" s="663" t="s">
        <v>147</v>
      </c>
      <c r="E26" s="664"/>
      <c r="F26" s="1"/>
      <c r="G26" s="1"/>
      <c r="H26" s="663" t="s">
        <v>146</v>
      </c>
      <c r="I26" s="664"/>
      <c r="J26" s="1"/>
      <c r="K26" s="1"/>
      <c r="L26" s="663" t="s">
        <v>145</v>
      </c>
      <c r="M26" s="664"/>
      <c r="N26" s="1"/>
      <c r="O26" s="1"/>
      <c r="P26" s="663" t="s">
        <v>144</v>
      </c>
      <c r="Q26" s="664"/>
      <c r="R26" s="1"/>
      <c r="S26" s="1"/>
      <c r="T26" s="663" t="s">
        <v>143</v>
      </c>
      <c r="U26" s="664"/>
      <c r="V26" s="1"/>
      <c r="W26" s="1"/>
      <c r="X26" s="663" t="s">
        <v>142</v>
      </c>
      <c r="Y26" s="664"/>
      <c r="Z26" s="1"/>
      <c r="AA26" s="1"/>
      <c r="AB26" s="663" t="s">
        <v>141</v>
      </c>
      <c r="AC26" s="664"/>
      <c r="AD26" s="1"/>
      <c r="AE26" s="1"/>
      <c r="AF26" s="663" t="s">
        <v>140</v>
      </c>
      <c r="AG26" s="664"/>
      <c r="AH26" s="1"/>
      <c r="AI26" s="1"/>
      <c r="AJ26" s="663" t="s">
        <v>139</v>
      </c>
      <c r="AK26" s="664"/>
      <c r="AL26" s="1"/>
      <c r="AM26" s="1"/>
      <c r="AN26" s="663" t="s">
        <v>138</v>
      </c>
      <c r="AO26" s="664"/>
      <c r="AP26" s="1"/>
      <c r="AQ26" s="1"/>
      <c r="AR26" s="663" t="s">
        <v>137</v>
      </c>
      <c r="AS26" s="664"/>
      <c r="AT26" s="1"/>
      <c r="AU26" s="1"/>
      <c r="AV26" s="663" t="s">
        <v>136</v>
      </c>
      <c r="AW26" s="664"/>
      <c r="AX26" s="1"/>
      <c r="AY26" s="1"/>
      <c r="AZ26" s="663" t="s">
        <v>135</v>
      </c>
      <c r="BA26" s="664"/>
      <c r="BB26" s="1"/>
      <c r="BC26" s="1"/>
      <c r="BD26" s="663" t="s">
        <v>134</v>
      </c>
      <c r="BE26" s="664"/>
      <c r="BF26" s="1"/>
      <c r="BG26" s="1"/>
      <c r="BH26" s="663" t="s">
        <v>133</v>
      </c>
      <c r="BI26" s="664"/>
      <c r="BJ26" s="1"/>
      <c r="BK26" s="1"/>
      <c r="BL26" s="663" t="s">
        <v>132</v>
      </c>
      <c r="BM26" s="664"/>
      <c r="BN26" s="1"/>
      <c r="BO26" s="1"/>
    </row>
    <row r="27" spans="1:67" x14ac:dyDescent="0.25">
      <c r="A27" s="666"/>
      <c r="B27" s="104"/>
      <c r="C27" s="1"/>
      <c r="D27" s="102" t="s">
        <v>100</v>
      </c>
      <c r="E27" s="102" t="s">
        <v>99</v>
      </c>
      <c r="F27" s="102" t="s">
        <v>130</v>
      </c>
      <c r="G27" s="102" t="s">
        <v>129</v>
      </c>
      <c r="H27" s="102" t="s">
        <v>100</v>
      </c>
      <c r="I27" s="102" t="s">
        <v>99</v>
      </c>
      <c r="J27" s="102" t="s">
        <v>128</v>
      </c>
      <c r="K27" s="102" t="s">
        <v>127</v>
      </c>
      <c r="L27" s="102" t="s">
        <v>100</v>
      </c>
      <c r="M27" s="102" t="s">
        <v>99</v>
      </c>
      <c r="N27" s="102" t="s">
        <v>126</v>
      </c>
      <c r="O27" s="102" t="s">
        <v>125</v>
      </c>
      <c r="P27" s="102" t="s">
        <v>100</v>
      </c>
      <c r="Q27" s="102" t="s">
        <v>99</v>
      </c>
      <c r="R27" s="102" t="s">
        <v>124</v>
      </c>
      <c r="S27" s="102" t="s">
        <v>123</v>
      </c>
      <c r="T27" s="102" t="s">
        <v>100</v>
      </c>
      <c r="U27" s="102" t="s">
        <v>99</v>
      </c>
      <c r="V27" s="102" t="s">
        <v>122</v>
      </c>
      <c r="W27" s="102" t="s">
        <v>121</v>
      </c>
      <c r="X27" s="102" t="s">
        <v>100</v>
      </c>
      <c r="Y27" s="102" t="s">
        <v>99</v>
      </c>
      <c r="Z27" s="102" t="s">
        <v>120</v>
      </c>
      <c r="AA27" s="102" t="s">
        <v>119</v>
      </c>
      <c r="AB27" s="102" t="s">
        <v>100</v>
      </c>
      <c r="AC27" s="102" t="s">
        <v>99</v>
      </c>
      <c r="AD27" s="102" t="s">
        <v>118</v>
      </c>
      <c r="AE27" s="102" t="s">
        <v>117</v>
      </c>
      <c r="AF27" s="102" t="s">
        <v>100</v>
      </c>
      <c r="AG27" s="102" t="s">
        <v>99</v>
      </c>
      <c r="AH27" s="102" t="s">
        <v>116</v>
      </c>
      <c r="AI27" s="102" t="s">
        <v>115</v>
      </c>
      <c r="AJ27" s="102" t="s">
        <v>100</v>
      </c>
      <c r="AK27" s="102" t="s">
        <v>99</v>
      </c>
      <c r="AL27" s="102" t="s">
        <v>114</v>
      </c>
      <c r="AM27" s="102" t="s">
        <v>113</v>
      </c>
      <c r="AN27" s="102" t="s">
        <v>100</v>
      </c>
      <c r="AO27" s="102" t="s">
        <v>99</v>
      </c>
      <c r="AP27" s="102" t="s">
        <v>112</v>
      </c>
      <c r="AQ27" s="102" t="s">
        <v>111</v>
      </c>
      <c r="AR27" s="102" t="s">
        <v>100</v>
      </c>
      <c r="AS27" s="102" t="s">
        <v>99</v>
      </c>
      <c r="AT27" s="102" t="s">
        <v>110</v>
      </c>
      <c r="AU27" s="102" t="s">
        <v>109</v>
      </c>
      <c r="AV27" s="102" t="s">
        <v>100</v>
      </c>
      <c r="AW27" s="102" t="s">
        <v>99</v>
      </c>
      <c r="AX27" s="102" t="s">
        <v>108</v>
      </c>
      <c r="AY27" s="102" t="s">
        <v>107</v>
      </c>
      <c r="AZ27" s="102" t="s">
        <v>100</v>
      </c>
      <c r="BA27" s="102" t="s">
        <v>99</v>
      </c>
      <c r="BB27" s="102" t="s">
        <v>106</v>
      </c>
      <c r="BC27" s="102" t="s">
        <v>105</v>
      </c>
      <c r="BD27" s="102" t="s">
        <v>100</v>
      </c>
      <c r="BE27" s="102" t="s">
        <v>99</v>
      </c>
      <c r="BF27" s="102" t="s">
        <v>104</v>
      </c>
      <c r="BG27" s="102" t="s">
        <v>103</v>
      </c>
      <c r="BH27" s="102" t="s">
        <v>100</v>
      </c>
      <c r="BI27" s="102" t="s">
        <v>99</v>
      </c>
      <c r="BJ27" s="102" t="s">
        <v>102</v>
      </c>
      <c r="BK27" s="102" t="s">
        <v>101</v>
      </c>
      <c r="BL27" s="102" t="s">
        <v>100</v>
      </c>
      <c r="BM27" s="102" t="s">
        <v>99</v>
      </c>
      <c r="BN27" s="102" t="s">
        <v>98</v>
      </c>
      <c r="BO27" s="102" t="s">
        <v>97</v>
      </c>
    </row>
    <row r="28" spans="1:67" x14ac:dyDescent="0.25">
      <c r="A28" s="666"/>
      <c r="B28" s="101" t="s">
        <v>168</v>
      </c>
      <c r="C28" s="100"/>
      <c r="D28" s="99">
        <v>0</v>
      </c>
      <c r="E28" s="99">
        <v>0</v>
      </c>
      <c r="F28" s="98">
        <f>SUM(D28,E28)</f>
        <v>0</v>
      </c>
      <c r="G28" s="98">
        <f>IF(F28=0,0,IF(F28&gt;F30,2,IF(F28&lt;F30,0,IF(F30=F30,1))))</f>
        <v>0</v>
      </c>
      <c r="H28" s="99">
        <v>0</v>
      </c>
      <c r="I28" s="99">
        <v>0</v>
      </c>
      <c r="J28" s="98">
        <f>SUM(H28,I28)</f>
        <v>0</v>
      </c>
      <c r="K28" s="98">
        <f>IF(J28=0,0,IF(J28&gt;J30,2,IF(J28&lt;J30,0,IF(J30=J30,1))))</f>
        <v>0</v>
      </c>
      <c r="L28" s="99">
        <v>0</v>
      </c>
      <c r="M28" s="99">
        <v>0</v>
      </c>
      <c r="N28" s="98">
        <f>SUM(L28,M28)</f>
        <v>0</v>
      </c>
      <c r="O28" s="98">
        <f>IF(N28=0,0,IF(N28&gt;N30,2,IF(N28&lt;N30,0,IF(N30=N30,1))))</f>
        <v>0</v>
      </c>
      <c r="P28" s="99">
        <v>0</v>
      </c>
      <c r="Q28" s="99">
        <v>0</v>
      </c>
      <c r="R28" s="98">
        <f>SUM(P28,Q28)</f>
        <v>0</v>
      </c>
      <c r="S28" s="98">
        <f>IF(R28=0,0,IF(R28&gt;R30,2,IF(R28&lt;R30,0,IF(R30=R30,1))))</f>
        <v>0</v>
      </c>
      <c r="T28" s="99">
        <v>0</v>
      </c>
      <c r="U28" s="99">
        <v>0</v>
      </c>
      <c r="V28" s="98">
        <f>SUM(T28,U28)</f>
        <v>0</v>
      </c>
      <c r="W28" s="98">
        <f>IF(V28=0,0,IF(V28&gt;V30,2,IF(V28&lt;V30,0,IF(V30=V30,1))))</f>
        <v>0</v>
      </c>
      <c r="X28" s="99">
        <v>0</v>
      </c>
      <c r="Y28" s="99">
        <v>0</v>
      </c>
      <c r="Z28" s="98">
        <f>SUM(X28,Y28)</f>
        <v>0</v>
      </c>
      <c r="AA28" s="98">
        <f>IF(Z28=0,0,IF(Z28&gt;Z30,2,IF(Z28&lt;Z30,0,IF(Z30=Z30,1))))</f>
        <v>0</v>
      </c>
      <c r="AB28" s="99">
        <v>0</v>
      </c>
      <c r="AC28" s="99">
        <v>0</v>
      </c>
      <c r="AD28" s="98">
        <f>SUM(AB28,AC28)</f>
        <v>0</v>
      </c>
      <c r="AE28" s="98">
        <f>IF(AD28=0,0,IF(AD28&gt;AD30,2,IF(AD28&lt;AD30,0,IF(AD30=AD30,1))))</f>
        <v>0</v>
      </c>
      <c r="AF28" s="99">
        <v>0</v>
      </c>
      <c r="AG28" s="99">
        <v>0</v>
      </c>
      <c r="AH28" s="98">
        <f>SUM(AF28,AG28)</f>
        <v>0</v>
      </c>
      <c r="AI28" s="98">
        <f>IF(AH28=0,0,IF(AH28&gt;AH30,2,IF(AH28&lt;AH30,0,IF(AH30=AH30,1))))</f>
        <v>0</v>
      </c>
      <c r="AJ28" s="99">
        <v>0</v>
      </c>
      <c r="AK28" s="99">
        <v>0</v>
      </c>
      <c r="AL28" s="98">
        <f>SUM(AJ28,AK28)</f>
        <v>0</v>
      </c>
      <c r="AM28" s="98">
        <f>IF(AL28=0,0,IF(AL28&gt;AL30,2,IF(AL28&lt;AL30,0,IF(AL30=AL30,1))))</f>
        <v>0</v>
      </c>
      <c r="AN28" s="99">
        <v>0</v>
      </c>
      <c r="AO28" s="99">
        <v>0</v>
      </c>
      <c r="AP28" s="98">
        <f>SUM(AN28,AO28)</f>
        <v>0</v>
      </c>
      <c r="AQ28" s="98">
        <f>IF(AP28=0,0,IF(AP28&gt;AP30,2,IF(AP28&lt;AP30,0,IF(AP30=AP30,1))))</f>
        <v>0</v>
      </c>
      <c r="AR28" s="99">
        <v>0</v>
      </c>
      <c r="AS28" s="99">
        <v>0</v>
      </c>
      <c r="AT28" s="98">
        <f>SUM(AR28,AS28)</f>
        <v>0</v>
      </c>
      <c r="AU28" s="98">
        <f>IF(AT28=0,0,IF(AT28&gt;AT30,2,IF(AT28&lt;AT30,0,IF(AT30=AT30,1))))</f>
        <v>0</v>
      </c>
      <c r="AV28" s="99">
        <v>0</v>
      </c>
      <c r="AW28" s="99">
        <v>0</v>
      </c>
      <c r="AX28" s="98">
        <f>SUM(AV28,AW28)</f>
        <v>0</v>
      </c>
      <c r="AY28" s="98">
        <f>IF(AX28=0,0,IF(AX28&gt;AX30,2,IF(AX28&lt;AX30,0,IF(AX30=AX30,1))))</f>
        <v>0</v>
      </c>
      <c r="AZ28" s="99">
        <v>0</v>
      </c>
      <c r="BA28" s="99">
        <v>0</v>
      </c>
      <c r="BB28" s="98">
        <f>SUM(AZ28,BA28)</f>
        <v>0</v>
      </c>
      <c r="BC28" s="98">
        <f>IF(BB28=0,0,IF(BB28&gt;BB30,2,IF(BB28&lt;BB30,0,IF(BB30=BB30,1))))</f>
        <v>0</v>
      </c>
      <c r="BD28" s="99">
        <v>0</v>
      </c>
      <c r="BE28" s="99">
        <v>0</v>
      </c>
      <c r="BF28" s="98">
        <f>SUM(BD28,BE28)</f>
        <v>0</v>
      </c>
      <c r="BG28" s="98">
        <f>IF(BF28=0,0,IF(BF28&gt;BF30,2,IF(BF28&lt;BF30,0,IF(BF30=BF30,1))))</f>
        <v>0</v>
      </c>
      <c r="BH28" s="99">
        <v>0</v>
      </c>
      <c r="BI28" s="99">
        <v>0</v>
      </c>
      <c r="BJ28" s="98">
        <f>SUM(BH28,BI28)</f>
        <v>0</v>
      </c>
      <c r="BK28" s="98">
        <f>IF(BJ28=0,0,IF(BJ28&gt;BJ30,2,IF(BJ28&lt;BJ30,0,IF(BJ30=BJ30,1))))</f>
        <v>0</v>
      </c>
      <c r="BL28" s="99">
        <v>0</v>
      </c>
      <c r="BM28" s="99">
        <v>0</v>
      </c>
      <c r="BN28" s="98">
        <f>SUM(BL28,BM28)</f>
        <v>0</v>
      </c>
      <c r="BO28" s="98">
        <f>IF(BN28=0,0,IF(BN28&gt;BN30,2,IF(BN28&lt;BN30,0,IF(BN30=BN30,1))))</f>
        <v>0</v>
      </c>
    </row>
    <row r="29" spans="1:67" x14ac:dyDescent="0.25">
      <c r="A29" s="666"/>
      <c r="B29" s="104"/>
      <c r="C29" s="103"/>
      <c r="D29" s="102" t="s">
        <v>100</v>
      </c>
      <c r="E29" s="102" t="s">
        <v>99</v>
      </c>
      <c r="F29" s="102" t="s">
        <v>130</v>
      </c>
      <c r="G29" s="102" t="s">
        <v>129</v>
      </c>
      <c r="H29" s="102" t="s">
        <v>100</v>
      </c>
      <c r="I29" s="102" t="s">
        <v>99</v>
      </c>
      <c r="J29" s="102" t="s">
        <v>128</v>
      </c>
      <c r="K29" s="102" t="s">
        <v>127</v>
      </c>
      <c r="L29" s="102" t="s">
        <v>100</v>
      </c>
      <c r="M29" s="102" t="s">
        <v>99</v>
      </c>
      <c r="N29" s="102" t="s">
        <v>126</v>
      </c>
      <c r="O29" s="102" t="s">
        <v>125</v>
      </c>
      <c r="P29" s="102" t="s">
        <v>100</v>
      </c>
      <c r="Q29" s="102" t="s">
        <v>99</v>
      </c>
      <c r="R29" s="102" t="s">
        <v>124</v>
      </c>
      <c r="S29" s="102" t="s">
        <v>123</v>
      </c>
      <c r="T29" s="102" t="s">
        <v>100</v>
      </c>
      <c r="U29" s="102" t="s">
        <v>99</v>
      </c>
      <c r="V29" s="102" t="s">
        <v>122</v>
      </c>
      <c r="W29" s="102" t="s">
        <v>121</v>
      </c>
      <c r="X29" s="102" t="s">
        <v>100</v>
      </c>
      <c r="Y29" s="102" t="s">
        <v>99</v>
      </c>
      <c r="Z29" s="102" t="s">
        <v>120</v>
      </c>
      <c r="AA29" s="102" t="s">
        <v>119</v>
      </c>
      <c r="AB29" s="102" t="s">
        <v>100</v>
      </c>
      <c r="AC29" s="102" t="s">
        <v>99</v>
      </c>
      <c r="AD29" s="102" t="s">
        <v>118</v>
      </c>
      <c r="AE29" s="102" t="s">
        <v>117</v>
      </c>
      <c r="AF29" s="102" t="s">
        <v>100</v>
      </c>
      <c r="AG29" s="102" t="s">
        <v>99</v>
      </c>
      <c r="AH29" s="102" t="s">
        <v>116</v>
      </c>
      <c r="AI29" s="102" t="s">
        <v>115</v>
      </c>
      <c r="AJ29" s="102" t="s">
        <v>100</v>
      </c>
      <c r="AK29" s="102" t="s">
        <v>99</v>
      </c>
      <c r="AL29" s="102" t="s">
        <v>114</v>
      </c>
      <c r="AM29" s="102" t="s">
        <v>113</v>
      </c>
      <c r="AN29" s="102" t="s">
        <v>100</v>
      </c>
      <c r="AO29" s="102" t="s">
        <v>99</v>
      </c>
      <c r="AP29" s="102" t="s">
        <v>112</v>
      </c>
      <c r="AQ29" s="102" t="s">
        <v>111</v>
      </c>
      <c r="AR29" s="102" t="s">
        <v>100</v>
      </c>
      <c r="AS29" s="102" t="s">
        <v>99</v>
      </c>
      <c r="AT29" s="102" t="s">
        <v>110</v>
      </c>
      <c r="AU29" s="102" t="s">
        <v>109</v>
      </c>
      <c r="AV29" s="102" t="s">
        <v>100</v>
      </c>
      <c r="AW29" s="102" t="s">
        <v>99</v>
      </c>
      <c r="AX29" s="102" t="s">
        <v>108</v>
      </c>
      <c r="AY29" s="102" t="s">
        <v>107</v>
      </c>
      <c r="AZ29" s="102" t="s">
        <v>100</v>
      </c>
      <c r="BA29" s="102" t="s">
        <v>99</v>
      </c>
      <c r="BB29" s="102" t="s">
        <v>106</v>
      </c>
      <c r="BC29" s="102" t="s">
        <v>105</v>
      </c>
      <c r="BD29" s="102" t="s">
        <v>100</v>
      </c>
      <c r="BE29" s="102" t="s">
        <v>99</v>
      </c>
      <c r="BF29" s="102" t="s">
        <v>104</v>
      </c>
      <c r="BG29" s="102" t="s">
        <v>103</v>
      </c>
      <c r="BH29" s="102" t="s">
        <v>100</v>
      </c>
      <c r="BI29" s="102" t="s">
        <v>99</v>
      </c>
      <c r="BJ29" s="102" t="s">
        <v>102</v>
      </c>
      <c r="BK29" s="102" t="s">
        <v>101</v>
      </c>
      <c r="BL29" s="102" t="s">
        <v>100</v>
      </c>
      <c r="BM29" s="102" t="s">
        <v>99</v>
      </c>
      <c r="BN29" s="102" t="s">
        <v>98</v>
      </c>
      <c r="BO29" s="102" t="s">
        <v>97</v>
      </c>
    </row>
    <row r="30" spans="1:67" x14ac:dyDescent="0.25">
      <c r="A30" s="666"/>
      <c r="B30" s="101" t="s">
        <v>167</v>
      </c>
      <c r="C30" s="105"/>
      <c r="D30" s="99">
        <v>0</v>
      </c>
      <c r="E30" s="99">
        <v>0</v>
      </c>
      <c r="F30" s="98">
        <f>SUM(D30,E30)</f>
        <v>0</v>
      </c>
      <c r="G30" s="98">
        <f>IF(F30=0,0,IF(F30&gt;F28,2,IF(F30&lt;F28,0,IF(F28=F30,1))))</f>
        <v>0</v>
      </c>
      <c r="H30" s="99">
        <v>0</v>
      </c>
      <c r="I30" s="99">
        <v>0</v>
      </c>
      <c r="J30" s="98">
        <f>SUM(H30,I30)</f>
        <v>0</v>
      </c>
      <c r="K30" s="98">
        <f>IF(J30=0,0,IF(J30&gt;J28,2,IF(J30&lt;J28,0,IF(J28=J30,1))))</f>
        <v>0</v>
      </c>
      <c r="L30" s="99">
        <v>0</v>
      </c>
      <c r="M30" s="99">
        <v>0</v>
      </c>
      <c r="N30" s="98">
        <f>SUM(L30,M30)</f>
        <v>0</v>
      </c>
      <c r="O30" s="98">
        <f>IF(N30=0,0,IF(N30&gt;N28,2,IF(N30&lt;N28,0,IF(N28=N30,1))))</f>
        <v>0</v>
      </c>
      <c r="P30" s="99">
        <v>0</v>
      </c>
      <c r="Q30" s="99">
        <v>0</v>
      </c>
      <c r="R30" s="98">
        <f>SUM(P30,Q30)</f>
        <v>0</v>
      </c>
      <c r="S30" s="98">
        <f>IF(R30=0,0,IF(R30&gt;R28,2,IF(R30&lt;R28,0,IF(R28=R30,1))))</f>
        <v>0</v>
      </c>
      <c r="T30" s="99">
        <v>0</v>
      </c>
      <c r="U30" s="99">
        <v>0</v>
      </c>
      <c r="V30" s="98">
        <f>SUM(T30,U30)</f>
        <v>0</v>
      </c>
      <c r="W30" s="98">
        <f>IF(V30=0,0,IF(V30&gt;V28,2,IF(V30&lt;V28,0,IF(V28=V30,1))))</f>
        <v>0</v>
      </c>
      <c r="X30" s="99">
        <v>0</v>
      </c>
      <c r="Y30" s="99">
        <v>0</v>
      </c>
      <c r="Z30" s="98">
        <f>SUM(X30,Y30)</f>
        <v>0</v>
      </c>
      <c r="AA30" s="98">
        <f>IF(Z30=0,0,IF(Z30&gt;Z28,2,IF(Z30&lt;Z28,0,IF(Z28=Z30,1))))</f>
        <v>0</v>
      </c>
      <c r="AB30" s="99">
        <v>0</v>
      </c>
      <c r="AC30" s="99">
        <v>0</v>
      </c>
      <c r="AD30" s="98">
        <f>SUM(AB30,AC30)</f>
        <v>0</v>
      </c>
      <c r="AE30" s="98">
        <f>IF(AD30=0,0,IF(AD30&gt;AD28,2,IF(AD30&lt;AD28,0,IF(AD28=AD30,1))))</f>
        <v>0</v>
      </c>
      <c r="AF30" s="99">
        <v>0</v>
      </c>
      <c r="AG30" s="99">
        <v>0</v>
      </c>
      <c r="AH30" s="98">
        <f>SUM(AF30,AG30)</f>
        <v>0</v>
      </c>
      <c r="AI30" s="98">
        <f>IF(AH30=0,0,IF(AH30&gt;AH28,2,IF(AH30&lt;AH28,0,IF(AH28=AH30,1))))</f>
        <v>0</v>
      </c>
      <c r="AJ30" s="99">
        <v>0</v>
      </c>
      <c r="AK30" s="99">
        <v>0</v>
      </c>
      <c r="AL30" s="98">
        <f>SUM(AJ30,AK30)</f>
        <v>0</v>
      </c>
      <c r="AM30" s="98">
        <f>IF(AL30=0,0,IF(AL30&gt;AL28,2,IF(AL30&lt;AL28,0,IF(AL28=AL30,1))))</f>
        <v>0</v>
      </c>
      <c r="AN30" s="99">
        <v>0</v>
      </c>
      <c r="AO30" s="99">
        <v>0</v>
      </c>
      <c r="AP30" s="98">
        <f>SUM(AN30,AO30)</f>
        <v>0</v>
      </c>
      <c r="AQ30" s="98">
        <f>IF(AP30=0,0,IF(AP30&gt;AP28,2,IF(AP30&lt;AP28,0,IF(AP28=AP30,1))))</f>
        <v>0</v>
      </c>
      <c r="AR30" s="99">
        <v>0</v>
      </c>
      <c r="AS30" s="99">
        <v>0</v>
      </c>
      <c r="AT30" s="98">
        <f>SUM(AR30,AS30)</f>
        <v>0</v>
      </c>
      <c r="AU30" s="98">
        <f>IF(AT30=0,0,IF(AT30&gt;AT28,2,IF(AT30&lt;AT28,0,IF(AT28=AT30,1))))</f>
        <v>0</v>
      </c>
      <c r="AV30" s="99">
        <v>0</v>
      </c>
      <c r="AW30" s="99">
        <v>0</v>
      </c>
      <c r="AX30" s="98">
        <f>SUM(AV30,AW30)</f>
        <v>0</v>
      </c>
      <c r="AY30" s="98">
        <f>IF(AX30=0,0,IF(AX30&gt;AX28,2,IF(AX30&lt;AX28,0,IF(AX28=AX30,1))))</f>
        <v>0</v>
      </c>
      <c r="AZ30" s="99">
        <v>0</v>
      </c>
      <c r="BA30" s="99">
        <v>0</v>
      </c>
      <c r="BB30" s="98">
        <f>SUM(AZ30,BA30)</f>
        <v>0</v>
      </c>
      <c r="BC30" s="98">
        <f>IF(BB30=0,0,IF(BB30&gt;BB28,2,IF(BB30&lt;BB28,0,IF(BB28=BB30,1))))</f>
        <v>0</v>
      </c>
      <c r="BD30" s="99">
        <v>0</v>
      </c>
      <c r="BE30" s="99">
        <v>0</v>
      </c>
      <c r="BF30" s="98">
        <f>SUM(BD30,BE30)</f>
        <v>0</v>
      </c>
      <c r="BG30" s="98">
        <f>IF(BF30=0,0,IF(BF30&gt;BF28,2,IF(BF30&lt;BF28,0,IF(BF28=BF30,1))))</f>
        <v>0</v>
      </c>
      <c r="BH30" s="99">
        <v>0</v>
      </c>
      <c r="BI30" s="99">
        <v>0</v>
      </c>
      <c r="BJ30" s="98">
        <f>SUM(BH30,BI30)</f>
        <v>0</v>
      </c>
      <c r="BK30" s="98">
        <f>IF(BJ30=0,0,IF(BJ30&gt;BJ28,2,IF(BJ30&lt;BJ28,0,IF(BJ28=BJ30,1))))</f>
        <v>0</v>
      </c>
      <c r="BL30" s="99">
        <v>0</v>
      </c>
      <c r="BM30" s="99">
        <v>0</v>
      </c>
      <c r="BN30" s="98">
        <f>SUM(BL30,BM30)</f>
        <v>0</v>
      </c>
      <c r="BO30" s="98">
        <f>IF(BN30=0,0,IF(BN30&gt;BN28,2,IF(BN30&lt;BN28,0,IF(BN28=BN30,1))))</f>
        <v>0</v>
      </c>
    </row>
    <row r="32" spans="1:67" x14ac:dyDescent="0.25">
      <c r="D32" s="97" t="s">
        <v>166</v>
      </c>
      <c r="E32">
        <f>SUM(G28,K28,O28,S28,W28,AA28,AE28,AI28,AM28,AQ28,AU28,AY28,BC28,BG28,BK28,BO28)</f>
        <v>0</v>
      </c>
      <c r="G32" s="97" t="s">
        <v>94</v>
      </c>
      <c r="J32" t="s">
        <v>165</v>
      </c>
      <c r="K32" t="b">
        <f>G33</f>
        <v>0</v>
      </c>
    </row>
    <row r="33" spans="1:67" x14ac:dyDescent="0.25">
      <c r="D33" s="97" t="s">
        <v>164</v>
      </c>
      <c r="E33">
        <f>SUM(G30,K30,O30,S30,W30,AA30,AE30,AI30,AM30,AQ30,AU30,AY30,BC30,BG30,BK30,BO30)</f>
        <v>0</v>
      </c>
      <c r="G33" t="b">
        <f>IF(E32&gt;E33,C28,IF(E33&gt;E32,C30))</f>
        <v>0</v>
      </c>
      <c r="J33" t="s">
        <v>163</v>
      </c>
      <c r="K33">
        <f>IF(K32=C28,C30,C28)</f>
        <v>0</v>
      </c>
    </row>
    <row r="36" spans="1:67" x14ac:dyDescent="0.25">
      <c r="A36" s="665" t="s">
        <v>162</v>
      </c>
      <c r="B36" s="19"/>
      <c r="C36" s="1"/>
      <c r="D36" s="663" t="s">
        <v>147</v>
      </c>
      <c r="E36" s="664"/>
      <c r="F36" s="1"/>
      <c r="G36" s="1"/>
      <c r="H36" s="663" t="s">
        <v>146</v>
      </c>
      <c r="I36" s="664"/>
      <c r="J36" s="1"/>
      <c r="K36" s="1"/>
      <c r="L36" s="663" t="s">
        <v>145</v>
      </c>
      <c r="M36" s="664"/>
      <c r="N36" s="1"/>
      <c r="O36" s="1"/>
      <c r="P36" s="663" t="s">
        <v>144</v>
      </c>
      <c r="Q36" s="664"/>
      <c r="R36" s="1"/>
      <c r="S36" s="1"/>
      <c r="T36" s="663" t="s">
        <v>143</v>
      </c>
      <c r="U36" s="664"/>
      <c r="V36" s="1"/>
      <c r="W36" s="1"/>
      <c r="X36" s="663" t="s">
        <v>142</v>
      </c>
      <c r="Y36" s="664"/>
      <c r="Z36" s="1"/>
      <c r="AA36" s="1"/>
      <c r="AB36" s="663" t="s">
        <v>141</v>
      </c>
      <c r="AC36" s="664"/>
      <c r="AD36" s="1"/>
      <c r="AE36" s="1"/>
      <c r="AF36" s="663" t="s">
        <v>140</v>
      </c>
      <c r="AG36" s="664"/>
      <c r="AH36" s="1"/>
      <c r="AI36" s="1"/>
      <c r="AJ36" s="663" t="s">
        <v>139</v>
      </c>
      <c r="AK36" s="664"/>
      <c r="AL36" s="1"/>
      <c r="AM36" s="1"/>
      <c r="AN36" s="663" t="s">
        <v>138</v>
      </c>
      <c r="AO36" s="664"/>
      <c r="AP36" s="1"/>
      <c r="AQ36" s="1"/>
      <c r="AR36" s="663" t="s">
        <v>137</v>
      </c>
      <c r="AS36" s="664"/>
      <c r="AT36" s="1"/>
      <c r="AU36" s="1"/>
      <c r="AV36" s="663" t="s">
        <v>136</v>
      </c>
      <c r="AW36" s="664"/>
      <c r="AX36" s="1"/>
      <c r="AY36" s="1"/>
      <c r="AZ36" s="663" t="s">
        <v>135</v>
      </c>
      <c r="BA36" s="664"/>
      <c r="BB36" s="1"/>
      <c r="BC36" s="1"/>
      <c r="BD36" s="663" t="s">
        <v>134</v>
      </c>
      <c r="BE36" s="664"/>
      <c r="BF36" s="1"/>
      <c r="BG36" s="1"/>
      <c r="BH36" s="663" t="s">
        <v>133</v>
      </c>
      <c r="BI36" s="664"/>
      <c r="BJ36" s="1"/>
      <c r="BK36" s="1"/>
      <c r="BL36" s="663" t="s">
        <v>132</v>
      </c>
      <c r="BM36" s="664"/>
      <c r="BN36" s="1"/>
      <c r="BO36" s="1"/>
    </row>
    <row r="37" spans="1:67" x14ac:dyDescent="0.25">
      <c r="A37" s="666"/>
      <c r="B37" s="104"/>
      <c r="C37" s="1"/>
      <c r="D37" s="102" t="s">
        <v>100</v>
      </c>
      <c r="E37" s="102" t="s">
        <v>99</v>
      </c>
      <c r="F37" s="102" t="s">
        <v>130</v>
      </c>
      <c r="G37" s="102" t="s">
        <v>129</v>
      </c>
      <c r="H37" s="102" t="s">
        <v>100</v>
      </c>
      <c r="I37" s="102" t="s">
        <v>99</v>
      </c>
      <c r="J37" s="102" t="s">
        <v>128</v>
      </c>
      <c r="K37" s="102" t="s">
        <v>127</v>
      </c>
      <c r="L37" s="102" t="s">
        <v>100</v>
      </c>
      <c r="M37" s="102" t="s">
        <v>99</v>
      </c>
      <c r="N37" s="102" t="s">
        <v>126</v>
      </c>
      <c r="O37" s="102" t="s">
        <v>125</v>
      </c>
      <c r="P37" s="102" t="s">
        <v>100</v>
      </c>
      <c r="Q37" s="102" t="s">
        <v>99</v>
      </c>
      <c r="R37" s="102" t="s">
        <v>124</v>
      </c>
      <c r="S37" s="102" t="s">
        <v>123</v>
      </c>
      <c r="T37" s="102" t="s">
        <v>100</v>
      </c>
      <c r="U37" s="102" t="s">
        <v>99</v>
      </c>
      <c r="V37" s="102" t="s">
        <v>122</v>
      </c>
      <c r="W37" s="102" t="s">
        <v>121</v>
      </c>
      <c r="X37" s="102" t="s">
        <v>100</v>
      </c>
      <c r="Y37" s="102" t="s">
        <v>99</v>
      </c>
      <c r="Z37" s="102" t="s">
        <v>120</v>
      </c>
      <c r="AA37" s="102" t="s">
        <v>119</v>
      </c>
      <c r="AB37" s="102" t="s">
        <v>100</v>
      </c>
      <c r="AC37" s="102" t="s">
        <v>99</v>
      </c>
      <c r="AD37" s="102" t="s">
        <v>118</v>
      </c>
      <c r="AE37" s="102" t="s">
        <v>117</v>
      </c>
      <c r="AF37" s="102" t="s">
        <v>100</v>
      </c>
      <c r="AG37" s="102" t="s">
        <v>99</v>
      </c>
      <c r="AH37" s="102" t="s">
        <v>116</v>
      </c>
      <c r="AI37" s="102" t="s">
        <v>115</v>
      </c>
      <c r="AJ37" s="102" t="s">
        <v>100</v>
      </c>
      <c r="AK37" s="102" t="s">
        <v>99</v>
      </c>
      <c r="AL37" s="102" t="s">
        <v>114</v>
      </c>
      <c r="AM37" s="102" t="s">
        <v>113</v>
      </c>
      <c r="AN37" s="102" t="s">
        <v>100</v>
      </c>
      <c r="AO37" s="102" t="s">
        <v>99</v>
      </c>
      <c r="AP37" s="102" t="s">
        <v>112</v>
      </c>
      <c r="AQ37" s="102" t="s">
        <v>111</v>
      </c>
      <c r="AR37" s="102" t="s">
        <v>100</v>
      </c>
      <c r="AS37" s="102" t="s">
        <v>99</v>
      </c>
      <c r="AT37" s="102" t="s">
        <v>110</v>
      </c>
      <c r="AU37" s="102" t="s">
        <v>109</v>
      </c>
      <c r="AV37" s="102" t="s">
        <v>100</v>
      </c>
      <c r="AW37" s="102" t="s">
        <v>99</v>
      </c>
      <c r="AX37" s="102" t="s">
        <v>108</v>
      </c>
      <c r="AY37" s="102" t="s">
        <v>107</v>
      </c>
      <c r="AZ37" s="102" t="s">
        <v>100</v>
      </c>
      <c r="BA37" s="102" t="s">
        <v>99</v>
      </c>
      <c r="BB37" s="102" t="s">
        <v>106</v>
      </c>
      <c r="BC37" s="102" t="s">
        <v>105</v>
      </c>
      <c r="BD37" s="102" t="s">
        <v>100</v>
      </c>
      <c r="BE37" s="102" t="s">
        <v>99</v>
      </c>
      <c r="BF37" s="102" t="s">
        <v>104</v>
      </c>
      <c r="BG37" s="102" t="s">
        <v>103</v>
      </c>
      <c r="BH37" s="102" t="s">
        <v>100</v>
      </c>
      <c r="BI37" s="102" t="s">
        <v>99</v>
      </c>
      <c r="BJ37" s="102" t="s">
        <v>102</v>
      </c>
      <c r="BK37" s="102" t="s">
        <v>101</v>
      </c>
      <c r="BL37" s="102" t="s">
        <v>100</v>
      </c>
      <c r="BM37" s="102" t="s">
        <v>99</v>
      </c>
      <c r="BN37" s="102" t="s">
        <v>98</v>
      </c>
      <c r="BO37" s="102" t="s">
        <v>97</v>
      </c>
    </row>
    <row r="38" spans="1:67" x14ac:dyDescent="0.25">
      <c r="A38" s="666"/>
      <c r="B38" s="101" t="s">
        <v>161</v>
      </c>
      <c r="C38" s="100"/>
      <c r="D38" s="99">
        <v>0</v>
      </c>
      <c r="E38" s="99">
        <v>0</v>
      </c>
      <c r="F38" s="98">
        <f>SUM(D38,E38)</f>
        <v>0</v>
      </c>
      <c r="G38" s="98">
        <f>IF(F38=0,0,IF(F38&gt;F40,2,IF(F38&lt;F40,0,IF(F40=F40,1))))</f>
        <v>0</v>
      </c>
      <c r="H38" s="99">
        <v>0</v>
      </c>
      <c r="I38" s="99">
        <v>0</v>
      </c>
      <c r="J38" s="98">
        <f>SUM(H38,I38)</f>
        <v>0</v>
      </c>
      <c r="K38" s="98">
        <f>IF(J38=0,0,IF(J38&gt;J40,2,IF(J38&lt;J40,0,IF(J40=J40,1))))</f>
        <v>0</v>
      </c>
      <c r="L38" s="99">
        <v>0</v>
      </c>
      <c r="M38" s="99">
        <v>0</v>
      </c>
      <c r="N38" s="98">
        <f>SUM(L38,M38)</f>
        <v>0</v>
      </c>
      <c r="O38" s="98">
        <f>IF(N38=0,0,IF(N38&gt;N40,2,IF(N38&lt;N40,0,IF(N40=N40,1))))</f>
        <v>0</v>
      </c>
      <c r="P38" s="99">
        <v>0</v>
      </c>
      <c r="Q38" s="99">
        <v>0</v>
      </c>
      <c r="R38" s="98">
        <f>SUM(P38,Q38)</f>
        <v>0</v>
      </c>
      <c r="S38" s="98">
        <f>IF(R38=0,0,IF(R38&gt;R40,2,IF(R38&lt;R40,0,IF(R40=R40,1))))</f>
        <v>0</v>
      </c>
      <c r="T38" s="99">
        <v>0</v>
      </c>
      <c r="U38" s="99">
        <v>0</v>
      </c>
      <c r="V38" s="98">
        <f>SUM(T38,U38)</f>
        <v>0</v>
      </c>
      <c r="W38" s="98">
        <f>IF(V38=0,0,IF(V38&gt;V40,2,IF(V38&lt;V40,0,IF(V40=V40,1))))</f>
        <v>0</v>
      </c>
      <c r="X38" s="99">
        <v>0</v>
      </c>
      <c r="Y38" s="99">
        <v>0</v>
      </c>
      <c r="Z38" s="98">
        <f>SUM(X38,Y38)</f>
        <v>0</v>
      </c>
      <c r="AA38" s="98">
        <f>IF(Z38=0,0,IF(Z38&gt;Z40,2,IF(Z38&lt;Z40,0,IF(Z40=Z40,1))))</f>
        <v>0</v>
      </c>
      <c r="AB38" s="99">
        <v>0</v>
      </c>
      <c r="AC38" s="99">
        <v>0</v>
      </c>
      <c r="AD38" s="98">
        <f>SUM(AB38,AC38)</f>
        <v>0</v>
      </c>
      <c r="AE38" s="98">
        <f>IF(AD38=0,0,IF(AD38&gt;AD40,2,IF(AD38&lt;AD40,0,IF(AD40=AD40,1))))</f>
        <v>0</v>
      </c>
      <c r="AF38" s="99">
        <v>0</v>
      </c>
      <c r="AG38" s="99">
        <v>0</v>
      </c>
      <c r="AH38" s="98">
        <f>SUM(AF38,AG38)</f>
        <v>0</v>
      </c>
      <c r="AI38" s="98">
        <f>IF(AH38=0,0,IF(AH38&gt;AH40,2,IF(AH38&lt;AH40,0,IF(AH40=AH40,1))))</f>
        <v>0</v>
      </c>
      <c r="AJ38" s="99">
        <v>0</v>
      </c>
      <c r="AK38" s="99">
        <v>0</v>
      </c>
      <c r="AL38" s="98">
        <f>SUM(AJ38,AK38)</f>
        <v>0</v>
      </c>
      <c r="AM38" s="98">
        <f>IF(AL38=0,0,IF(AL38&gt;AL40,2,IF(AL38&lt;AL40,0,IF(AL40=AL40,1))))</f>
        <v>0</v>
      </c>
      <c r="AN38" s="99">
        <v>0</v>
      </c>
      <c r="AO38" s="99">
        <v>0</v>
      </c>
      <c r="AP38" s="98">
        <f>SUM(AN38,AO38)</f>
        <v>0</v>
      </c>
      <c r="AQ38" s="98">
        <f>IF(AP38=0,0,IF(AP38&gt;AP40,2,IF(AP38&lt;AP40,0,IF(AP40=AP40,1))))</f>
        <v>0</v>
      </c>
      <c r="AR38" s="99">
        <v>0</v>
      </c>
      <c r="AS38" s="99">
        <v>0</v>
      </c>
      <c r="AT38" s="98">
        <f>SUM(AR38,AS38)</f>
        <v>0</v>
      </c>
      <c r="AU38" s="98">
        <f>IF(AT38=0,0,IF(AT38&gt;AT40,2,IF(AT38&lt;AT40,0,IF(AT40=AT40,1))))</f>
        <v>0</v>
      </c>
      <c r="AV38" s="99">
        <v>0</v>
      </c>
      <c r="AW38" s="99">
        <v>0</v>
      </c>
      <c r="AX38" s="98">
        <f>SUM(AV38,AW38)</f>
        <v>0</v>
      </c>
      <c r="AY38" s="98">
        <f>IF(AX38=0,0,IF(AX38&gt;AX40,2,IF(AX38&lt;AX40,0,IF(AX40=AX40,1))))</f>
        <v>0</v>
      </c>
      <c r="AZ38" s="99">
        <v>0</v>
      </c>
      <c r="BA38" s="99">
        <v>0</v>
      </c>
      <c r="BB38" s="98">
        <f>SUM(AZ38,BA38)</f>
        <v>0</v>
      </c>
      <c r="BC38" s="98">
        <f>IF(BB38=0,0,IF(BB38&gt;BB40,2,IF(BB38&lt;BB40,0,IF(BB40=BB40,1))))</f>
        <v>0</v>
      </c>
      <c r="BD38" s="99">
        <v>0</v>
      </c>
      <c r="BE38" s="99">
        <v>0</v>
      </c>
      <c r="BF38" s="98">
        <f>SUM(BD38,BE38)</f>
        <v>0</v>
      </c>
      <c r="BG38" s="98">
        <f>IF(BF38=0,0,IF(BF38&gt;BF40,2,IF(BF38&lt;BF40,0,IF(BF40=BF40,1))))</f>
        <v>0</v>
      </c>
      <c r="BH38" s="99">
        <v>0</v>
      </c>
      <c r="BI38" s="99">
        <v>0</v>
      </c>
      <c r="BJ38" s="98">
        <f>SUM(BH38,BI38)</f>
        <v>0</v>
      </c>
      <c r="BK38" s="98">
        <f>IF(BJ38=0,0,IF(BJ38&gt;BJ40,2,IF(BJ38&lt;BJ40,0,IF(BJ40=BJ40,1))))</f>
        <v>0</v>
      </c>
      <c r="BL38" s="99">
        <v>0</v>
      </c>
      <c r="BM38" s="99">
        <v>0</v>
      </c>
      <c r="BN38" s="98">
        <f>SUM(BL38,BM38)</f>
        <v>0</v>
      </c>
      <c r="BO38" s="98">
        <f>IF(BN38=0,0,IF(BN38&gt;BN40,2,IF(BN38&lt;BN40,0,IF(BN40=BN40,1))))</f>
        <v>0</v>
      </c>
    </row>
    <row r="39" spans="1:67" x14ac:dyDescent="0.25">
      <c r="A39" s="666"/>
      <c r="B39" s="104"/>
      <c r="C39" s="103"/>
      <c r="D39" s="102" t="s">
        <v>100</v>
      </c>
      <c r="E39" s="102" t="s">
        <v>99</v>
      </c>
      <c r="F39" s="102" t="s">
        <v>130</v>
      </c>
      <c r="G39" s="102" t="s">
        <v>129</v>
      </c>
      <c r="H39" s="102" t="s">
        <v>100</v>
      </c>
      <c r="I39" s="102" t="s">
        <v>99</v>
      </c>
      <c r="J39" s="102" t="s">
        <v>128</v>
      </c>
      <c r="K39" s="102" t="s">
        <v>127</v>
      </c>
      <c r="L39" s="102" t="s">
        <v>100</v>
      </c>
      <c r="M39" s="102" t="s">
        <v>99</v>
      </c>
      <c r="N39" s="102" t="s">
        <v>126</v>
      </c>
      <c r="O39" s="102" t="s">
        <v>125</v>
      </c>
      <c r="P39" s="102" t="s">
        <v>100</v>
      </c>
      <c r="Q39" s="102" t="s">
        <v>99</v>
      </c>
      <c r="R39" s="102" t="s">
        <v>124</v>
      </c>
      <c r="S39" s="102" t="s">
        <v>123</v>
      </c>
      <c r="T39" s="102" t="s">
        <v>100</v>
      </c>
      <c r="U39" s="102" t="s">
        <v>99</v>
      </c>
      <c r="V39" s="102" t="s">
        <v>122</v>
      </c>
      <c r="W39" s="102" t="s">
        <v>121</v>
      </c>
      <c r="X39" s="102" t="s">
        <v>100</v>
      </c>
      <c r="Y39" s="102" t="s">
        <v>99</v>
      </c>
      <c r="Z39" s="102" t="s">
        <v>120</v>
      </c>
      <c r="AA39" s="102" t="s">
        <v>119</v>
      </c>
      <c r="AB39" s="102" t="s">
        <v>100</v>
      </c>
      <c r="AC39" s="102" t="s">
        <v>99</v>
      </c>
      <c r="AD39" s="102" t="s">
        <v>118</v>
      </c>
      <c r="AE39" s="102" t="s">
        <v>117</v>
      </c>
      <c r="AF39" s="102" t="s">
        <v>100</v>
      </c>
      <c r="AG39" s="102" t="s">
        <v>99</v>
      </c>
      <c r="AH39" s="102" t="s">
        <v>116</v>
      </c>
      <c r="AI39" s="102" t="s">
        <v>115</v>
      </c>
      <c r="AJ39" s="102" t="s">
        <v>100</v>
      </c>
      <c r="AK39" s="102" t="s">
        <v>99</v>
      </c>
      <c r="AL39" s="102" t="s">
        <v>114</v>
      </c>
      <c r="AM39" s="102" t="s">
        <v>113</v>
      </c>
      <c r="AN39" s="102" t="s">
        <v>100</v>
      </c>
      <c r="AO39" s="102" t="s">
        <v>99</v>
      </c>
      <c r="AP39" s="102" t="s">
        <v>112</v>
      </c>
      <c r="AQ39" s="102" t="s">
        <v>111</v>
      </c>
      <c r="AR39" s="102" t="s">
        <v>100</v>
      </c>
      <c r="AS39" s="102" t="s">
        <v>99</v>
      </c>
      <c r="AT39" s="102" t="s">
        <v>110</v>
      </c>
      <c r="AU39" s="102" t="s">
        <v>109</v>
      </c>
      <c r="AV39" s="102" t="s">
        <v>100</v>
      </c>
      <c r="AW39" s="102" t="s">
        <v>99</v>
      </c>
      <c r="AX39" s="102" t="s">
        <v>108</v>
      </c>
      <c r="AY39" s="102" t="s">
        <v>107</v>
      </c>
      <c r="AZ39" s="102" t="s">
        <v>100</v>
      </c>
      <c r="BA39" s="102" t="s">
        <v>99</v>
      </c>
      <c r="BB39" s="102" t="s">
        <v>106</v>
      </c>
      <c r="BC39" s="102" t="s">
        <v>105</v>
      </c>
      <c r="BD39" s="102" t="s">
        <v>100</v>
      </c>
      <c r="BE39" s="102" t="s">
        <v>99</v>
      </c>
      <c r="BF39" s="102" t="s">
        <v>104</v>
      </c>
      <c r="BG39" s="102" t="s">
        <v>103</v>
      </c>
      <c r="BH39" s="102" t="s">
        <v>100</v>
      </c>
      <c r="BI39" s="102" t="s">
        <v>99</v>
      </c>
      <c r="BJ39" s="102" t="s">
        <v>102</v>
      </c>
      <c r="BK39" s="102" t="s">
        <v>101</v>
      </c>
      <c r="BL39" s="102" t="s">
        <v>100</v>
      </c>
      <c r="BM39" s="102" t="s">
        <v>99</v>
      </c>
      <c r="BN39" s="102" t="s">
        <v>98</v>
      </c>
      <c r="BO39" s="102" t="s">
        <v>97</v>
      </c>
    </row>
    <row r="40" spans="1:67" x14ac:dyDescent="0.25">
      <c r="A40" s="666"/>
      <c r="B40" s="101" t="s">
        <v>160</v>
      </c>
      <c r="C40" s="100"/>
      <c r="D40" s="99">
        <v>0</v>
      </c>
      <c r="E40" s="99">
        <v>0</v>
      </c>
      <c r="F40" s="98">
        <f>SUM(D40,E40)</f>
        <v>0</v>
      </c>
      <c r="G40" s="98">
        <f>IF(F40=0,0,IF(F40&gt;F38,2,IF(F40&lt;F38,0,IF(F38=F40,1))))</f>
        <v>0</v>
      </c>
      <c r="H40" s="99">
        <v>0</v>
      </c>
      <c r="I40" s="99">
        <v>0</v>
      </c>
      <c r="J40" s="98">
        <f>SUM(H40,I40)</f>
        <v>0</v>
      </c>
      <c r="K40" s="98">
        <f>IF(J40=0,0,IF(J40&gt;J38,2,IF(J40&lt;J38,0,IF(J38=J40,1))))</f>
        <v>0</v>
      </c>
      <c r="L40" s="99">
        <v>0</v>
      </c>
      <c r="M40" s="99">
        <v>0</v>
      </c>
      <c r="N40" s="98">
        <f>SUM(L40,M40)</f>
        <v>0</v>
      </c>
      <c r="O40" s="98">
        <f>IF(N40=0,0,IF(N40&gt;N38,2,IF(N40&lt;N38,0,IF(N38=N40,1))))</f>
        <v>0</v>
      </c>
      <c r="P40" s="99">
        <v>0</v>
      </c>
      <c r="Q40" s="99">
        <v>0</v>
      </c>
      <c r="R40" s="98">
        <f>SUM(P40,Q40)</f>
        <v>0</v>
      </c>
      <c r="S40" s="98">
        <f>IF(R40=0,0,IF(R40&gt;R38,2,IF(R40&lt;R38,0,IF(R38=R40,1))))</f>
        <v>0</v>
      </c>
      <c r="T40" s="99">
        <v>0</v>
      </c>
      <c r="U40" s="99">
        <v>0</v>
      </c>
      <c r="V40" s="98">
        <f>SUM(T40,U40)</f>
        <v>0</v>
      </c>
      <c r="W40" s="98">
        <f>IF(V40=0,0,IF(V40&gt;V38,2,IF(V40&lt;V38,0,IF(V38=V40,1))))</f>
        <v>0</v>
      </c>
      <c r="X40" s="99">
        <v>0</v>
      </c>
      <c r="Y40" s="99">
        <v>0</v>
      </c>
      <c r="Z40" s="98">
        <f>SUM(X40,Y40)</f>
        <v>0</v>
      </c>
      <c r="AA40" s="98">
        <f>IF(Z40=0,0,IF(Z40&gt;Z38,2,IF(Z40&lt;Z38,0,IF(Z38=Z40,1))))</f>
        <v>0</v>
      </c>
      <c r="AB40" s="99">
        <v>0</v>
      </c>
      <c r="AC40" s="99">
        <v>0</v>
      </c>
      <c r="AD40" s="98">
        <f>SUM(AB40,AC40)</f>
        <v>0</v>
      </c>
      <c r="AE40" s="98">
        <f>IF(AD40=0,0,IF(AD40&gt;AD38,2,IF(AD40&lt;AD38,0,IF(AD38=AD40,1))))</f>
        <v>0</v>
      </c>
      <c r="AF40" s="99">
        <v>0</v>
      </c>
      <c r="AG40" s="99">
        <v>0</v>
      </c>
      <c r="AH40" s="98">
        <f>SUM(AF40,AG40)</f>
        <v>0</v>
      </c>
      <c r="AI40" s="98">
        <f>IF(AH40=0,0,IF(AH40&gt;AH38,2,IF(AH40&lt;AH38,0,IF(AH38=AH40,1))))</f>
        <v>0</v>
      </c>
      <c r="AJ40" s="99">
        <v>0</v>
      </c>
      <c r="AK40" s="99">
        <v>0</v>
      </c>
      <c r="AL40" s="98">
        <f>SUM(AJ40,AK40)</f>
        <v>0</v>
      </c>
      <c r="AM40" s="98">
        <f>IF(AL40=0,0,IF(AL40&gt;AL38,2,IF(AL40&lt;AL38,0,IF(AL38=AL40,1))))</f>
        <v>0</v>
      </c>
      <c r="AN40" s="99">
        <v>0</v>
      </c>
      <c r="AO40" s="99">
        <v>0</v>
      </c>
      <c r="AP40" s="98">
        <f>SUM(AN40,AO40)</f>
        <v>0</v>
      </c>
      <c r="AQ40" s="98">
        <f>IF(AP40=0,0,IF(AP40&gt;AP38,2,IF(AP40&lt;AP38,0,IF(AP38=AP40,1))))</f>
        <v>0</v>
      </c>
      <c r="AR40" s="99">
        <v>0</v>
      </c>
      <c r="AS40" s="99">
        <v>0</v>
      </c>
      <c r="AT40" s="98">
        <f>SUM(AR40,AS40)</f>
        <v>0</v>
      </c>
      <c r="AU40" s="98">
        <f>IF(AT40=0,0,IF(AT40&gt;AT38,2,IF(AT40&lt;AT38,0,IF(AT38=AT40,1))))</f>
        <v>0</v>
      </c>
      <c r="AV40" s="99">
        <v>0</v>
      </c>
      <c r="AW40" s="99">
        <v>0</v>
      </c>
      <c r="AX40" s="98">
        <f>SUM(AV40,AW40)</f>
        <v>0</v>
      </c>
      <c r="AY40" s="98">
        <f>IF(AX40=0,0,IF(AX40&gt;AX38,2,IF(AX40&lt;AX38,0,IF(AX38=AX40,1))))</f>
        <v>0</v>
      </c>
      <c r="AZ40" s="99">
        <v>0</v>
      </c>
      <c r="BA40" s="99">
        <v>0</v>
      </c>
      <c r="BB40" s="98">
        <f>SUM(AZ40,BA40)</f>
        <v>0</v>
      </c>
      <c r="BC40" s="98">
        <f>IF(BB40=0,0,IF(BB40&gt;BB38,2,IF(BB40&lt;BB38,0,IF(BB38=BB40,1))))</f>
        <v>0</v>
      </c>
      <c r="BD40" s="99">
        <v>0</v>
      </c>
      <c r="BE40" s="99">
        <v>0</v>
      </c>
      <c r="BF40" s="98">
        <f>SUM(BD40,BE40)</f>
        <v>0</v>
      </c>
      <c r="BG40" s="98">
        <f>IF(BF40=0,0,IF(BF40&gt;BF38,2,IF(BF40&lt;BF38,0,IF(BF38=BF40,1))))</f>
        <v>0</v>
      </c>
      <c r="BH40" s="99">
        <v>0</v>
      </c>
      <c r="BI40" s="99">
        <v>0</v>
      </c>
      <c r="BJ40" s="98">
        <f>SUM(BH40,BI40)</f>
        <v>0</v>
      </c>
      <c r="BK40" s="98">
        <f>IF(BJ40=0,0,IF(BJ40&gt;BJ38,2,IF(BJ40&lt;BJ38,0,IF(BJ38=BJ40,1))))</f>
        <v>0</v>
      </c>
      <c r="BL40" s="99">
        <v>0</v>
      </c>
      <c r="BM40" s="99">
        <v>0</v>
      </c>
      <c r="BN40" s="98">
        <f>SUM(BL40,BM40)</f>
        <v>0</v>
      </c>
      <c r="BO40" s="98">
        <f>IF(BN40=0,0,IF(BN40&gt;BN38,2,IF(BN40&lt;BN38,0,IF(BN38=BN40,1))))</f>
        <v>0</v>
      </c>
    </row>
    <row r="42" spans="1:67" x14ac:dyDescent="0.25">
      <c r="D42" s="97" t="s">
        <v>159</v>
      </c>
      <c r="E42">
        <f>SUM(G38,K38,O38,S38,W38,AA38,AE38,AI38,AM38,AQ38,AU38,AY38,BC38,BG38,BK38,BO38)</f>
        <v>0</v>
      </c>
      <c r="G42" s="97" t="s">
        <v>94</v>
      </c>
      <c r="J42" t="s">
        <v>158</v>
      </c>
      <c r="K42" t="b">
        <f>G43</f>
        <v>0</v>
      </c>
    </row>
    <row r="43" spans="1:67" x14ac:dyDescent="0.25">
      <c r="D43" s="97" t="s">
        <v>157</v>
      </c>
      <c r="E43">
        <f>SUM(G40,K40,O40,S40,W40,AA40,AE40,AI40,AM40,AQ40,AU40,AY40,BC40,BG40,BK40,BO40)</f>
        <v>0</v>
      </c>
      <c r="G43" t="b">
        <f>IF(E42&gt;E43,C38,IF(E43&gt;E42,C40))</f>
        <v>0</v>
      </c>
      <c r="J43" t="s">
        <v>156</v>
      </c>
      <c r="K43">
        <f>IF(K42=C38,C40,C38)</f>
        <v>0</v>
      </c>
    </row>
    <row r="46" spans="1:67" x14ac:dyDescent="0.25">
      <c r="A46" s="665" t="s">
        <v>155</v>
      </c>
      <c r="B46" s="19"/>
      <c r="C46" s="1"/>
      <c r="D46" s="663" t="s">
        <v>147</v>
      </c>
      <c r="E46" s="664"/>
      <c r="F46" s="1"/>
      <c r="G46" s="1"/>
      <c r="H46" s="663" t="s">
        <v>146</v>
      </c>
      <c r="I46" s="664"/>
      <c r="J46" s="1"/>
      <c r="K46" s="1"/>
      <c r="L46" s="663" t="s">
        <v>145</v>
      </c>
      <c r="M46" s="664"/>
      <c r="N46" s="1"/>
      <c r="O46" s="1"/>
      <c r="P46" s="663" t="s">
        <v>144</v>
      </c>
      <c r="Q46" s="664"/>
      <c r="R46" s="1"/>
      <c r="S46" s="1"/>
      <c r="T46" s="663" t="s">
        <v>143</v>
      </c>
      <c r="U46" s="664"/>
      <c r="V46" s="1"/>
      <c r="W46" s="1"/>
      <c r="X46" s="663" t="s">
        <v>142</v>
      </c>
      <c r="Y46" s="664"/>
      <c r="Z46" s="1"/>
      <c r="AA46" s="1"/>
      <c r="AB46" s="663" t="s">
        <v>141</v>
      </c>
      <c r="AC46" s="664"/>
      <c r="AD46" s="1"/>
      <c r="AE46" s="1"/>
      <c r="AF46" s="663" t="s">
        <v>140</v>
      </c>
      <c r="AG46" s="664"/>
      <c r="AH46" s="1"/>
      <c r="AI46" s="1"/>
      <c r="AJ46" s="663" t="s">
        <v>139</v>
      </c>
      <c r="AK46" s="664"/>
      <c r="AL46" s="1"/>
      <c r="AM46" s="1"/>
      <c r="AN46" s="663" t="s">
        <v>138</v>
      </c>
      <c r="AO46" s="664"/>
      <c r="AP46" s="1"/>
      <c r="AQ46" s="1"/>
      <c r="AR46" s="663" t="s">
        <v>137</v>
      </c>
      <c r="AS46" s="664"/>
      <c r="AT46" s="1"/>
      <c r="AU46" s="1"/>
      <c r="AV46" s="663" t="s">
        <v>136</v>
      </c>
      <c r="AW46" s="664"/>
      <c r="AX46" s="1"/>
      <c r="AY46" s="1"/>
      <c r="AZ46" s="663" t="s">
        <v>135</v>
      </c>
      <c r="BA46" s="664"/>
      <c r="BB46" s="1"/>
      <c r="BC46" s="1"/>
      <c r="BD46" s="663" t="s">
        <v>134</v>
      </c>
      <c r="BE46" s="664"/>
      <c r="BF46" s="1"/>
      <c r="BG46" s="1"/>
      <c r="BH46" s="663" t="s">
        <v>133</v>
      </c>
      <c r="BI46" s="664"/>
      <c r="BJ46" s="1"/>
      <c r="BK46" s="1"/>
      <c r="BL46" s="663" t="s">
        <v>132</v>
      </c>
      <c r="BM46" s="664"/>
      <c r="BN46" s="1"/>
      <c r="BO46" s="1"/>
    </row>
    <row r="47" spans="1:67" x14ac:dyDescent="0.25">
      <c r="A47" s="666"/>
      <c r="B47" s="104"/>
      <c r="C47" s="1"/>
      <c r="D47" s="102" t="s">
        <v>100</v>
      </c>
      <c r="E47" s="102" t="s">
        <v>99</v>
      </c>
      <c r="F47" s="102" t="s">
        <v>130</v>
      </c>
      <c r="G47" s="102" t="s">
        <v>129</v>
      </c>
      <c r="H47" s="102" t="s">
        <v>100</v>
      </c>
      <c r="I47" s="102" t="s">
        <v>99</v>
      </c>
      <c r="J47" s="102" t="s">
        <v>128</v>
      </c>
      <c r="K47" s="102" t="s">
        <v>127</v>
      </c>
      <c r="L47" s="102" t="s">
        <v>100</v>
      </c>
      <c r="M47" s="102" t="s">
        <v>99</v>
      </c>
      <c r="N47" s="102" t="s">
        <v>126</v>
      </c>
      <c r="O47" s="102" t="s">
        <v>125</v>
      </c>
      <c r="P47" s="102" t="s">
        <v>100</v>
      </c>
      <c r="Q47" s="102" t="s">
        <v>99</v>
      </c>
      <c r="R47" s="102" t="s">
        <v>124</v>
      </c>
      <c r="S47" s="102" t="s">
        <v>123</v>
      </c>
      <c r="T47" s="102" t="s">
        <v>100</v>
      </c>
      <c r="U47" s="102" t="s">
        <v>99</v>
      </c>
      <c r="V47" s="102" t="s">
        <v>122</v>
      </c>
      <c r="W47" s="102" t="s">
        <v>121</v>
      </c>
      <c r="X47" s="102" t="s">
        <v>100</v>
      </c>
      <c r="Y47" s="102" t="s">
        <v>99</v>
      </c>
      <c r="Z47" s="102" t="s">
        <v>120</v>
      </c>
      <c r="AA47" s="102" t="s">
        <v>119</v>
      </c>
      <c r="AB47" s="102" t="s">
        <v>100</v>
      </c>
      <c r="AC47" s="102" t="s">
        <v>99</v>
      </c>
      <c r="AD47" s="102" t="s">
        <v>118</v>
      </c>
      <c r="AE47" s="102" t="s">
        <v>117</v>
      </c>
      <c r="AF47" s="102" t="s">
        <v>100</v>
      </c>
      <c r="AG47" s="102" t="s">
        <v>99</v>
      </c>
      <c r="AH47" s="102" t="s">
        <v>116</v>
      </c>
      <c r="AI47" s="102" t="s">
        <v>115</v>
      </c>
      <c r="AJ47" s="102" t="s">
        <v>100</v>
      </c>
      <c r="AK47" s="102" t="s">
        <v>99</v>
      </c>
      <c r="AL47" s="102" t="s">
        <v>114</v>
      </c>
      <c r="AM47" s="102" t="s">
        <v>113</v>
      </c>
      <c r="AN47" s="102" t="s">
        <v>100</v>
      </c>
      <c r="AO47" s="102" t="s">
        <v>99</v>
      </c>
      <c r="AP47" s="102" t="s">
        <v>112</v>
      </c>
      <c r="AQ47" s="102" t="s">
        <v>111</v>
      </c>
      <c r="AR47" s="102" t="s">
        <v>100</v>
      </c>
      <c r="AS47" s="102" t="s">
        <v>99</v>
      </c>
      <c r="AT47" s="102" t="s">
        <v>110</v>
      </c>
      <c r="AU47" s="102" t="s">
        <v>109</v>
      </c>
      <c r="AV47" s="102" t="s">
        <v>100</v>
      </c>
      <c r="AW47" s="102" t="s">
        <v>99</v>
      </c>
      <c r="AX47" s="102" t="s">
        <v>108</v>
      </c>
      <c r="AY47" s="102" t="s">
        <v>107</v>
      </c>
      <c r="AZ47" s="102" t="s">
        <v>100</v>
      </c>
      <c r="BA47" s="102" t="s">
        <v>99</v>
      </c>
      <c r="BB47" s="102" t="s">
        <v>106</v>
      </c>
      <c r="BC47" s="102" t="s">
        <v>105</v>
      </c>
      <c r="BD47" s="102" t="s">
        <v>100</v>
      </c>
      <c r="BE47" s="102" t="s">
        <v>99</v>
      </c>
      <c r="BF47" s="102" t="s">
        <v>104</v>
      </c>
      <c r="BG47" s="102" t="s">
        <v>103</v>
      </c>
      <c r="BH47" s="102" t="s">
        <v>100</v>
      </c>
      <c r="BI47" s="102" t="s">
        <v>99</v>
      </c>
      <c r="BJ47" s="102" t="s">
        <v>102</v>
      </c>
      <c r="BK47" s="102" t="s">
        <v>101</v>
      </c>
      <c r="BL47" s="102" t="s">
        <v>100</v>
      </c>
      <c r="BM47" s="102" t="s">
        <v>99</v>
      </c>
      <c r="BN47" s="102" t="s">
        <v>98</v>
      </c>
      <c r="BO47" s="102" t="s">
        <v>97</v>
      </c>
    </row>
    <row r="48" spans="1:67" x14ac:dyDescent="0.25">
      <c r="A48" s="666"/>
      <c r="B48" s="101" t="s">
        <v>154</v>
      </c>
      <c r="C48" s="100"/>
      <c r="D48" s="99">
        <v>0</v>
      </c>
      <c r="E48" s="99">
        <v>0</v>
      </c>
      <c r="F48" s="98">
        <f>SUM(D48,E48)</f>
        <v>0</v>
      </c>
      <c r="G48" s="98">
        <f>IF(F48=0,0,IF(F48&gt;F50,2,IF(F48&lt;F50,0,IF(F50=F50,1))))</f>
        <v>0</v>
      </c>
      <c r="H48" s="99">
        <v>0</v>
      </c>
      <c r="I48" s="99">
        <v>0</v>
      </c>
      <c r="J48" s="98">
        <f>SUM(H48,I48)</f>
        <v>0</v>
      </c>
      <c r="K48" s="98">
        <f>IF(J48=0,0,IF(J48&gt;J50,2,IF(J48&lt;J50,0,IF(J50=J50,1))))</f>
        <v>0</v>
      </c>
      <c r="L48" s="99">
        <v>0</v>
      </c>
      <c r="M48" s="99">
        <v>0</v>
      </c>
      <c r="N48" s="98">
        <f>SUM(L48,M48)</f>
        <v>0</v>
      </c>
      <c r="O48" s="98">
        <f>IF(N48=0,0,IF(N48&gt;N50,2,IF(N48&lt;N50,0,IF(N50=N50,1))))</f>
        <v>0</v>
      </c>
      <c r="P48" s="99">
        <v>0</v>
      </c>
      <c r="Q48" s="99">
        <v>0</v>
      </c>
      <c r="R48" s="98">
        <f>SUM(P48,Q48)</f>
        <v>0</v>
      </c>
      <c r="S48" s="98">
        <f>IF(R48=0,0,IF(R48&gt;R50,2,IF(R48&lt;R50,0,IF(R50=R50,1))))</f>
        <v>0</v>
      </c>
      <c r="T48" s="99">
        <v>0</v>
      </c>
      <c r="U48" s="99">
        <v>0</v>
      </c>
      <c r="V48" s="98">
        <f>SUM(T48,U48)</f>
        <v>0</v>
      </c>
      <c r="W48" s="98">
        <f>IF(V48=0,0,IF(V48&gt;V50,2,IF(V48&lt;V50,0,IF(V50=V50,1))))</f>
        <v>0</v>
      </c>
      <c r="X48" s="99">
        <v>0</v>
      </c>
      <c r="Y48" s="99">
        <v>0</v>
      </c>
      <c r="Z48" s="98">
        <f>SUM(X48,Y48)</f>
        <v>0</v>
      </c>
      <c r="AA48" s="98">
        <f>IF(Z48=0,0,IF(Z48&gt;Z50,2,IF(Z48&lt;Z50,0,IF(Z50=Z50,1))))</f>
        <v>0</v>
      </c>
      <c r="AB48" s="99">
        <v>0</v>
      </c>
      <c r="AC48" s="99">
        <v>0</v>
      </c>
      <c r="AD48" s="98">
        <f>SUM(AB48,AC48)</f>
        <v>0</v>
      </c>
      <c r="AE48" s="98">
        <f>IF(AD48=0,0,IF(AD48&gt;AD50,2,IF(AD48&lt;AD50,0,IF(AD50=AD50,1))))</f>
        <v>0</v>
      </c>
      <c r="AF48" s="99">
        <v>0</v>
      </c>
      <c r="AG48" s="99">
        <v>0</v>
      </c>
      <c r="AH48" s="98">
        <f>SUM(AF48,AG48)</f>
        <v>0</v>
      </c>
      <c r="AI48" s="98">
        <f>IF(AH48=0,0,IF(AH48&gt;AH50,2,IF(AH48&lt;AH50,0,IF(AH50=AH50,1))))</f>
        <v>0</v>
      </c>
      <c r="AJ48" s="99">
        <v>0</v>
      </c>
      <c r="AK48" s="99">
        <v>0</v>
      </c>
      <c r="AL48" s="98">
        <f>SUM(AJ48,AK48)</f>
        <v>0</v>
      </c>
      <c r="AM48" s="98">
        <f>IF(AL48=0,0,IF(AL48&gt;AL50,2,IF(AL48&lt;AL50,0,IF(AL50=AL50,1))))</f>
        <v>0</v>
      </c>
      <c r="AN48" s="99">
        <v>0</v>
      </c>
      <c r="AO48" s="99">
        <v>0</v>
      </c>
      <c r="AP48" s="98">
        <f>SUM(AN48,AO48)</f>
        <v>0</v>
      </c>
      <c r="AQ48" s="98">
        <f>IF(AP48=0,0,IF(AP48&gt;AP50,2,IF(AP48&lt;AP50,0,IF(AP50=AP50,1))))</f>
        <v>0</v>
      </c>
      <c r="AR48" s="99">
        <v>0</v>
      </c>
      <c r="AS48" s="99">
        <v>0</v>
      </c>
      <c r="AT48" s="98">
        <f>SUM(AR48,AS48)</f>
        <v>0</v>
      </c>
      <c r="AU48" s="98">
        <f>IF(AT48=0,0,IF(AT48&gt;AT50,2,IF(AT48&lt;AT50,0,IF(AT50=AT50,1))))</f>
        <v>0</v>
      </c>
      <c r="AV48" s="99">
        <v>0</v>
      </c>
      <c r="AW48" s="99">
        <v>0</v>
      </c>
      <c r="AX48" s="98">
        <f>SUM(AV48,AW48)</f>
        <v>0</v>
      </c>
      <c r="AY48" s="98">
        <f>IF(AX48=0,0,IF(AX48&gt;AX50,2,IF(AX48&lt;AX50,0,IF(AX50=AX50,1))))</f>
        <v>0</v>
      </c>
      <c r="AZ48" s="99">
        <v>0</v>
      </c>
      <c r="BA48" s="99">
        <v>0</v>
      </c>
      <c r="BB48" s="98">
        <f>SUM(AZ48,BA48)</f>
        <v>0</v>
      </c>
      <c r="BC48" s="98">
        <f>IF(BB48=0,0,IF(BB48&gt;BB50,2,IF(BB48&lt;BB50,0,IF(BB50=BB50,1))))</f>
        <v>0</v>
      </c>
      <c r="BD48" s="99">
        <v>0</v>
      </c>
      <c r="BE48" s="99">
        <v>0</v>
      </c>
      <c r="BF48" s="98">
        <f>SUM(BD48,BE48)</f>
        <v>0</v>
      </c>
      <c r="BG48" s="98">
        <f>IF(BF48=0,0,IF(BF48&gt;BF50,2,IF(BF48&lt;BF50,0,IF(BF50=BF50,1))))</f>
        <v>0</v>
      </c>
      <c r="BH48" s="99">
        <v>0</v>
      </c>
      <c r="BI48" s="99">
        <v>0</v>
      </c>
      <c r="BJ48" s="98">
        <f>SUM(BH48,BI48)</f>
        <v>0</v>
      </c>
      <c r="BK48" s="98">
        <f>IF(BJ48=0,0,IF(BJ48&gt;BJ50,2,IF(BJ48&lt;BJ50,0,IF(BJ50=BJ50,1))))</f>
        <v>0</v>
      </c>
      <c r="BL48" s="99">
        <v>0</v>
      </c>
      <c r="BM48" s="99">
        <v>0</v>
      </c>
      <c r="BN48" s="98">
        <f>SUM(BL48,BM48)</f>
        <v>0</v>
      </c>
      <c r="BO48" s="98">
        <f>IF(BN48=0,0,IF(BN48&gt;BN50,2,IF(BN48&lt;BN50,0,IF(BN50=BN50,1))))</f>
        <v>0</v>
      </c>
    </row>
    <row r="49" spans="1:67" x14ac:dyDescent="0.25">
      <c r="A49" s="666"/>
      <c r="B49" s="104"/>
      <c r="C49" s="103"/>
      <c r="D49" s="102" t="s">
        <v>100</v>
      </c>
      <c r="E49" s="102" t="s">
        <v>99</v>
      </c>
      <c r="F49" s="102" t="s">
        <v>130</v>
      </c>
      <c r="G49" s="102" t="s">
        <v>129</v>
      </c>
      <c r="H49" s="102" t="s">
        <v>100</v>
      </c>
      <c r="I49" s="102" t="s">
        <v>99</v>
      </c>
      <c r="J49" s="102" t="s">
        <v>128</v>
      </c>
      <c r="K49" s="102" t="s">
        <v>127</v>
      </c>
      <c r="L49" s="102" t="s">
        <v>100</v>
      </c>
      <c r="M49" s="102" t="s">
        <v>99</v>
      </c>
      <c r="N49" s="102" t="s">
        <v>126</v>
      </c>
      <c r="O49" s="102" t="s">
        <v>125</v>
      </c>
      <c r="P49" s="102" t="s">
        <v>100</v>
      </c>
      <c r="Q49" s="102" t="s">
        <v>99</v>
      </c>
      <c r="R49" s="102" t="s">
        <v>124</v>
      </c>
      <c r="S49" s="102" t="s">
        <v>123</v>
      </c>
      <c r="T49" s="102" t="s">
        <v>100</v>
      </c>
      <c r="U49" s="102" t="s">
        <v>99</v>
      </c>
      <c r="V49" s="102" t="s">
        <v>122</v>
      </c>
      <c r="W49" s="102" t="s">
        <v>121</v>
      </c>
      <c r="X49" s="102" t="s">
        <v>100</v>
      </c>
      <c r="Y49" s="102" t="s">
        <v>99</v>
      </c>
      <c r="Z49" s="102" t="s">
        <v>120</v>
      </c>
      <c r="AA49" s="102" t="s">
        <v>119</v>
      </c>
      <c r="AB49" s="102" t="s">
        <v>100</v>
      </c>
      <c r="AC49" s="102" t="s">
        <v>99</v>
      </c>
      <c r="AD49" s="102" t="s">
        <v>118</v>
      </c>
      <c r="AE49" s="102" t="s">
        <v>117</v>
      </c>
      <c r="AF49" s="102" t="s">
        <v>100</v>
      </c>
      <c r="AG49" s="102" t="s">
        <v>99</v>
      </c>
      <c r="AH49" s="102" t="s">
        <v>116</v>
      </c>
      <c r="AI49" s="102" t="s">
        <v>115</v>
      </c>
      <c r="AJ49" s="102" t="s">
        <v>100</v>
      </c>
      <c r="AK49" s="102" t="s">
        <v>99</v>
      </c>
      <c r="AL49" s="102" t="s">
        <v>114</v>
      </c>
      <c r="AM49" s="102" t="s">
        <v>113</v>
      </c>
      <c r="AN49" s="102" t="s">
        <v>100</v>
      </c>
      <c r="AO49" s="102" t="s">
        <v>99</v>
      </c>
      <c r="AP49" s="102" t="s">
        <v>112</v>
      </c>
      <c r="AQ49" s="102" t="s">
        <v>111</v>
      </c>
      <c r="AR49" s="102" t="s">
        <v>100</v>
      </c>
      <c r="AS49" s="102" t="s">
        <v>99</v>
      </c>
      <c r="AT49" s="102" t="s">
        <v>110</v>
      </c>
      <c r="AU49" s="102" t="s">
        <v>109</v>
      </c>
      <c r="AV49" s="102" t="s">
        <v>100</v>
      </c>
      <c r="AW49" s="102" t="s">
        <v>99</v>
      </c>
      <c r="AX49" s="102" t="s">
        <v>108</v>
      </c>
      <c r="AY49" s="102" t="s">
        <v>107</v>
      </c>
      <c r="AZ49" s="102" t="s">
        <v>100</v>
      </c>
      <c r="BA49" s="102" t="s">
        <v>99</v>
      </c>
      <c r="BB49" s="102" t="s">
        <v>106</v>
      </c>
      <c r="BC49" s="102" t="s">
        <v>105</v>
      </c>
      <c r="BD49" s="102" t="s">
        <v>100</v>
      </c>
      <c r="BE49" s="102" t="s">
        <v>99</v>
      </c>
      <c r="BF49" s="102" t="s">
        <v>104</v>
      </c>
      <c r="BG49" s="102" t="s">
        <v>103</v>
      </c>
      <c r="BH49" s="102" t="s">
        <v>100</v>
      </c>
      <c r="BI49" s="102" t="s">
        <v>99</v>
      </c>
      <c r="BJ49" s="102" t="s">
        <v>102</v>
      </c>
      <c r="BK49" s="102" t="s">
        <v>101</v>
      </c>
      <c r="BL49" s="102" t="s">
        <v>100</v>
      </c>
      <c r="BM49" s="102" t="s">
        <v>99</v>
      </c>
      <c r="BN49" s="102" t="s">
        <v>98</v>
      </c>
      <c r="BO49" s="102" t="s">
        <v>97</v>
      </c>
    </row>
    <row r="50" spans="1:67" x14ac:dyDescent="0.25">
      <c r="A50" s="666"/>
      <c r="B50" s="101" t="s">
        <v>153</v>
      </c>
      <c r="C50" s="100"/>
      <c r="D50" s="99">
        <v>0</v>
      </c>
      <c r="E50" s="99">
        <v>0</v>
      </c>
      <c r="F50" s="98">
        <f>SUM(D50,E50)</f>
        <v>0</v>
      </c>
      <c r="G50" s="98">
        <f>IF(F50=0,0,IF(F50&gt;F48,2,IF(F50&lt;F48,0,IF(F48=F50,1))))</f>
        <v>0</v>
      </c>
      <c r="H50" s="99">
        <v>0</v>
      </c>
      <c r="I50" s="99">
        <v>0</v>
      </c>
      <c r="J50" s="98">
        <f>SUM(H50,I50)</f>
        <v>0</v>
      </c>
      <c r="K50" s="98">
        <f>IF(J50=0,0,IF(J50&gt;J48,2,IF(J50&lt;J48,0,IF(J48=J50,1))))</f>
        <v>0</v>
      </c>
      <c r="L50" s="99">
        <v>0</v>
      </c>
      <c r="M50" s="99">
        <v>0</v>
      </c>
      <c r="N50" s="98">
        <f>SUM(L50,M50)</f>
        <v>0</v>
      </c>
      <c r="O50" s="98">
        <f>IF(N50=0,0,IF(N50&gt;N48,2,IF(N50&lt;N48,0,IF(N48=N50,1))))</f>
        <v>0</v>
      </c>
      <c r="P50" s="99">
        <v>0</v>
      </c>
      <c r="Q50" s="99">
        <v>0</v>
      </c>
      <c r="R50" s="98">
        <f>SUM(P50,Q50)</f>
        <v>0</v>
      </c>
      <c r="S50" s="98">
        <f>IF(R50=0,0,IF(R50&gt;R48,2,IF(R50&lt;R48,0,IF(R48=R50,1))))</f>
        <v>0</v>
      </c>
      <c r="T50" s="99">
        <v>0</v>
      </c>
      <c r="U50" s="99">
        <v>0</v>
      </c>
      <c r="V50" s="98">
        <f>SUM(T50,U50)</f>
        <v>0</v>
      </c>
      <c r="W50" s="98">
        <f>IF(V50=0,0,IF(V50&gt;V48,2,IF(V50&lt;V48,0,IF(V48=V50,1))))</f>
        <v>0</v>
      </c>
      <c r="X50" s="99">
        <v>0</v>
      </c>
      <c r="Y50" s="99">
        <v>0</v>
      </c>
      <c r="Z50" s="98">
        <f>SUM(X50,Y50)</f>
        <v>0</v>
      </c>
      <c r="AA50" s="98">
        <f>IF(Z50=0,0,IF(Z50&gt;Z48,2,IF(Z50&lt;Z48,0,IF(Z48=Z50,1))))</f>
        <v>0</v>
      </c>
      <c r="AB50" s="99">
        <v>0</v>
      </c>
      <c r="AC50" s="99">
        <v>0</v>
      </c>
      <c r="AD50" s="98">
        <f>SUM(AB50,AC50)</f>
        <v>0</v>
      </c>
      <c r="AE50" s="98">
        <f>IF(AD50=0,0,IF(AD50&gt;AD48,2,IF(AD50&lt;AD48,0,IF(AD48=AD50,1))))</f>
        <v>0</v>
      </c>
      <c r="AF50" s="99">
        <v>0</v>
      </c>
      <c r="AG50" s="99">
        <v>0</v>
      </c>
      <c r="AH50" s="98">
        <f>SUM(AF50,AG50)</f>
        <v>0</v>
      </c>
      <c r="AI50" s="98">
        <f>IF(AH50=0,0,IF(AH50&gt;AH48,2,IF(AH50&lt;AH48,0,IF(AH48=AH50,1))))</f>
        <v>0</v>
      </c>
      <c r="AJ50" s="99">
        <v>0</v>
      </c>
      <c r="AK50" s="99">
        <v>0</v>
      </c>
      <c r="AL50" s="98">
        <f>SUM(AJ50,AK50)</f>
        <v>0</v>
      </c>
      <c r="AM50" s="98">
        <f>IF(AL50=0,0,IF(AL50&gt;AL48,2,IF(AL50&lt;AL48,0,IF(AL48=AL50,1))))</f>
        <v>0</v>
      </c>
      <c r="AN50" s="99">
        <v>0</v>
      </c>
      <c r="AO50" s="99">
        <v>0</v>
      </c>
      <c r="AP50" s="98">
        <f>SUM(AN50,AO50)</f>
        <v>0</v>
      </c>
      <c r="AQ50" s="98">
        <f>IF(AP50=0,0,IF(AP50&gt;AP48,2,IF(AP50&lt;AP48,0,IF(AP48=AP50,1))))</f>
        <v>0</v>
      </c>
      <c r="AR50" s="99">
        <v>0</v>
      </c>
      <c r="AS50" s="99">
        <v>0</v>
      </c>
      <c r="AT50" s="98">
        <f>SUM(AR50,AS50)</f>
        <v>0</v>
      </c>
      <c r="AU50" s="98">
        <f>IF(AT50=0,0,IF(AT50&gt;AT48,2,IF(AT50&lt;AT48,0,IF(AT48=AT50,1))))</f>
        <v>0</v>
      </c>
      <c r="AV50" s="99">
        <v>0</v>
      </c>
      <c r="AW50" s="99">
        <v>0</v>
      </c>
      <c r="AX50" s="98">
        <f>SUM(AV50,AW50)</f>
        <v>0</v>
      </c>
      <c r="AY50" s="98">
        <f>IF(AX50=0,0,IF(AX50&gt;AX48,2,IF(AX50&lt;AX48,0,IF(AX48=AX50,1))))</f>
        <v>0</v>
      </c>
      <c r="AZ50" s="99">
        <v>0</v>
      </c>
      <c r="BA50" s="99">
        <v>0</v>
      </c>
      <c r="BB50" s="98">
        <f>SUM(AZ50,BA50)</f>
        <v>0</v>
      </c>
      <c r="BC50" s="98">
        <f>IF(BB50=0,0,IF(BB50&gt;BB48,2,IF(BB50&lt;BB48,0,IF(BB48=BB50,1))))</f>
        <v>0</v>
      </c>
      <c r="BD50" s="99">
        <v>0</v>
      </c>
      <c r="BE50" s="99">
        <v>0</v>
      </c>
      <c r="BF50" s="98">
        <f>SUM(BD50,BE50)</f>
        <v>0</v>
      </c>
      <c r="BG50" s="98">
        <f>IF(BF50=0,0,IF(BF50&gt;BF48,2,IF(BF50&lt;BF48,0,IF(BF48=BF50,1))))</f>
        <v>0</v>
      </c>
      <c r="BH50" s="99">
        <v>0</v>
      </c>
      <c r="BI50" s="99">
        <v>0</v>
      </c>
      <c r="BJ50" s="98">
        <f>SUM(BH50,BI50)</f>
        <v>0</v>
      </c>
      <c r="BK50" s="98">
        <f>IF(BJ50=0,0,IF(BJ50&gt;BJ48,2,IF(BJ50&lt;BJ48,0,IF(BJ48=BJ50,1))))</f>
        <v>0</v>
      </c>
      <c r="BL50" s="99">
        <v>0</v>
      </c>
      <c r="BM50" s="99">
        <v>0</v>
      </c>
      <c r="BN50" s="98">
        <f>SUM(BL50,BM50)</f>
        <v>0</v>
      </c>
      <c r="BO50" s="98">
        <f>IF(BN50=0,0,IF(BN50&gt;BN48,2,IF(BN50&lt;BN48,0,IF(BN48=BN50,1))))</f>
        <v>0</v>
      </c>
    </row>
    <row r="52" spans="1:67" x14ac:dyDescent="0.25">
      <c r="D52" s="97" t="s">
        <v>152</v>
      </c>
      <c r="E52">
        <f>SUM(G48,K48,O48,S48,W48,AA48,AE48,AI48,AM48,AQ48,AU48,AY48,BC48,BG48,BK48,BO48)</f>
        <v>0</v>
      </c>
      <c r="G52" s="97" t="s">
        <v>94</v>
      </c>
      <c r="J52" t="s">
        <v>151</v>
      </c>
      <c r="K52" t="b">
        <f>G53</f>
        <v>0</v>
      </c>
    </row>
    <row r="53" spans="1:67" x14ac:dyDescent="0.25">
      <c r="D53" s="97" t="s">
        <v>150</v>
      </c>
      <c r="E53">
        <f>SUM(G50,K50,O50,S50,W50,AA50,AE50,AI50,AM50,AQ50,AU50,AY50,BC50,BG50,BK50,BO50)</f>
        <v>0</v>
      </c>
      <c r="G53" t="b">
        <f>IF(E52&gt;E53,C48,IF(E53&gt;E52,C50))</f>
        <v>0</v>
      </c>
      <c r="J53" t="s">
        <v>149</v>
      </c>
      <c r="K53">
        <f>IF(K52=C48,C50,C48)</f>
        <v>0</v>
      </c>
    </row>
    <row r="56" spans="1:67" x14ac:dyDescent="0.25">
      <c r="A56" s="665" t="s">
        <v>148</v>
      </c>
      <c r="B56" s="19"/>
      <c r="C56" s="1"/>
      <c r="D56" s="663" t="s">
        <v>147</v>
      </c>
      <c r="E56" s="664"/>
      <c r="F56" s="1"/>
      <c r="G56" s="1"/>
      <c r="H56" s="663" t="s">
        <v>146</v>
      </c>
      <c r="I56" s="664"/>
      <c r="J56" s="1"/>
      <c r="K56" s="1"/>
      <c r="L56" s="663" t="s">
        <v>145</v>
      </c>
      <c r="M56" s="664"/>
      <c r="N56" s="1"/>
      <c r="O56" s="1"/>
      <c r="P56" s="663" t="s">
        <v>144</v>
      </c>
      <c r="Q56" s="664"/>
      <c r="R56" s="1"/>
      <c r="S56" s="1"/>
      <c r="T56" s="663" t="s">
        <v>143</v>
      </c>
      <c r="U56" s="664"/>
      <c r="V56" s="1"/>
      <c r="W56" s="1"/>
      <c r="X56" s="663" t="s">
        <v>142</v>
      </c>
      <c r="Y56" s="664"/>
      <c r="Z56" s="1"/>
      <c r="AA56" s="1"/>
      <c r="AB56" s="663" t="s">
        <v>141</v>
      </c>
      <c r="AC56" s="664"/>
      <c r="AD56" s="1"/>
      <c r="AE56" s="1"/>
      <c r="AF56" s="663" t="s">
        <v>140</v>
      </c>
      <c r="AG56" s="664"/>
      <c r="AH56" s="1"/>
      <c r="AI56" s="1"/>
      <c r="AJ56" s="663" t="s">
        <v>139</v>
      </c>
      <c r="AK56" s="664"/>
      <c r="AL56" s="1"/>
      <c r="AM56" s="1"/>
      <c r="AN56" s="663" t="s">
        <v>138</v>
      </c>
      <c r="AO56" s="664"/>
      <c r="AP56" s="1"/>
      <c r="AQ56" s="1"/>
      <c r="AR56" s="663" t="s">
        <v>137</v>
      </c>
      <c r="AS56" s="664"/>
      <c r="AT56" s="1"/>
      <c r="AU56" s="1"/>
      <c r="AV56" s="663" t="s">
        <v>136</v>
      </c>
      <c r="AW56" s="664"/>
      <c r="AX56" s="1"/>
      <c r="AY56" s="1"/>
      <c r="AZ56" s="663" t="s">
        <v>135</v>
      </c>
      <c r="BA56" s="664"/>
      <c r="BB56" s="1"/>
      <c r="BC56" s="1"/>
      <c r="BD56" s="663" t="s">
        <v>134</v>
      </c>
      <c r="BE56" s="664"/>
      <c r="BF56" s="1"/>
      <c r="BG56" s="1"/>
      <c r="BH56" s="663" t="s">
        <v>133</v>
      </c>
      <c r="BI56" s="664"/>
      <c r="BJ56" s="1"/>
      <c r="BK56" s="1"/>
      <c r="BL56" s="663" t="s">
        <v>132</v>
      </c>
      <c r="BM56" s="664"/>
      <c r="BN56" s="1"/>
      <c r="BO56" s="1"/>
    </row>
    <row r="57" spans="1:67" x14ac:dyDescent="0.25">
      <c r="A57" s="666"/>
      <c r="B57" s="104"/>
      <c r="C57" s="1"/>
      <c r="D57" s="102" t="s">
        <v>100</v>
      </c>
      <c r="E57" s="102" t="s">
        <v>99</v>
      </c>
      <c r="F57" s="102" t="s">
        <v>130</v>
      </c>
      <c r="G57" s="102" t="s">
        <v>129</v>
      </c>
      <c r="H57" s="102" t="s">
        <v>100</v>
      </c>
      <c r="I57" s="102" t="s">
        <v>99</v>
      </c>
      <c r="J57" s="102" t="s">
        <v>128</v>
      </c>
      <c r="K57" s="102" t="s">
        <v>127</v>
      </c>
      <c r="L57" s="102" t="s">
        <v>100</v>
      </c>
      <c r="M57" s="102" t="s">
        <v>99</v>
      </c>
      <c r="N57" s="102" t="s">
        <v>126</v>
      </c>
      <c r="O57" s="102" t="s">
        <v>125</v>
      </c>
      <c r="P57" s="102" t="s">
        <v>100</v>
      </c>
      <c r="Q57" s="102" t="s">
        <v>99</v>
      </c>
      <c r="R57" s="102" t="s">
        <v>124</v>
      </c>
      <c r="S57" s="102" t="s">
        <v>123</v>
      </c>
      <c r="T57" s="102" t="s">
        <v>100</v>
      </c>
      <c r="U57" s="102" t="s">
        <v>99</v>
      </c>
      <c r="V57" s="102" t="s">
        <v>122</v>
      </c>
      <c r="W57" s="102" t="s">
        <v>121</v>
      </c>
      <c r="X57" s="102" t="s">
        <v>100</v>
      </c>
      <c r="Y57" s="102" t="s">
        <v>99</v>
      </c>
      <c r="Z57" s="102" t="s">
        <v>120</v>
      </c>
      <c r="AA57" s="102" t="s">
        <v>119</v>
      </c>
      <c r="AB57" s="102" t="s">
        <v>100</v>
      </c>
      <c r="AC57" s="102" t="s">
        <v>99</v>
      </c>
      <c r="AD57" s="102" t="s">
        <v>118</v>
      </c>
      <c r="AE57" s="102" t="s">
        <v>117</v>
      </c>
      <c r="AF57" s="102" t="s">
        <v>100</v>
      </c>
      <c r="AG57" s="102" t="s">
        <v>99</v>
      </c>
      <c r="AH57" s="102" t="s">
        <v>116</v>
      </c>
      <c r="AI57" s="102" t="s">
        <v>115</v>
      </c>
      <c r="AJ57" s="102" t="s">
        <v>100</v>
      </c>
      <c r="AK57" s="102" t="s">
        <v>99</v>
      </c>
      <c r="AL57" s="102" t="s">
        <v>114</v>
      </c>
      <c r="AM57" s="102" t="s">
        <v>113</v>
      </c>
      <c r="AN57" s="102" t="s">
        <v>100</v>
      </c>
      <c r="AO57" s="102" t="s">
        <v>99</v>
      </c>
      <c r="AP57" s="102" t="s">
        <v>112</v>
      </c>
      <c r="AQ57" s="102" t="s">
        <v>111</v>
      </c>
      <c r="AR57" s="102" t="s">
        <v>100</v>
      </c>
      <c r="AS57" s="102" t="s">
        <v>99</v>
      </c>
      <c r="AT57" s="102" t="s">
        <v>110</v>
      </c>
      <c r="AU57" s="102" t="s">
        <v>109</v>
      </c>
      <c r="AV57" s="102" t="s">
        <v>100</v>
      </c>
      <c r="AW57" s="102" t="s">
        <v>99</v>
      </c>
      <c r="AX57" s="102" t="s">
        <v>108</v>
      </c>
      <c r="AY57" s="102" t="s">
        <v>107</v>
      </c>
      <c r="AZ57" s="102" t="s">
        <v>100</v>
      </c>
      <c r="BA57" s="102" t="s">
        <v>99</v>
      </c>
      <c r="BB57" s="102" t="s">
        <v>106</v>
      </c>
      <c r="BC57" s="102" t="s">
        <v>105</v>
      </c>
      <c r="BD57" s="102" t="s">
        <v>100</v>
      </c>
      <c r="BE57" s="102" t="s">
        <v>99</v>
      </c>
      <c r="BF57" s="102" t="s">
        <v>104</v>
      </c>
      <c r="BG57" s="102" t="s">
        <v>103</v>
      </c>
      <c r="BH57" s="102" t="s">
        <v>100</v>
      </c>
      <c r="BI57" s="102" t="s">
        <v>99</v>
      </c>
      <c r="BJ57" s="102" t="s">
        <v>102</v>
      </c>
      <c r="BK57" s="102" t="s">
        <v>101</v>
      </c>
      <c r="BL57" s="102" t="s">
        <v>100</v>
      </c>
      <c r="BM57" s="102" t="s">
        <v>99</v>
      </c>
      <c r="BN57" s="102" t="s">
        <v>98</v>
      </c>
      <c r="BO57" s="102" t="s">
        <v>97</v>
      </c>
    </row>
    <row r="58" spans="1:67" x14ac:dyDescent="0.25">
      <c r="A58" s="666"/>
      <c r="B58" s="101" t="s">
        <v>131</v>
      </c>
      <c r="C58" s="100"/>
      <c r="D58" s="99">
        <v>0</v>
      </c>
      <c r="E58" s="99">
        <v>0</v>
      </c>
      <c r="F58" s="98">
        <f>SUM(D58,E58)</f>
        <v>0</v>
      </c>
      <c r="G58" s="98">
        <f>IF(F58=0,0,IF(F58&gt;F60,2,IF(F58&lt;F60,0,IF(F60=F60,1))))</f>
        <v>0</v>
      </c>
      <c r="H58" s="99">
        <v>0</v>
      </c>
      <c r="I58" s="99">
        <v>0</v>
      </c>
      <c r="J58" s="98">
        <f>SUM(H58,I58)</f>
        <v>0</v>
      </c>
      <c r="K58" s="98">
        <f>IF(J58=0,0,IF(J58&gt;J60,2,IF(J58&lt;J60,0,IF(J60=J60,1))))</f>
        <v>0</v>
      </c>
      <c r="L58" s="99">
        <v>0</v>
      </c>
      <c r="M58" s="99">
        <v>0</v>
      </c>
      <c r="N58" s="98">
        <f>SUM(L58,M58)</f>
        <v>0</v>
      </c>
      <c r="O58" s="98">
        <f>IF(N58=0,0,IF(N58&gt;N60,2,IF(N58&lt;N60,0,IF(N60=N60,1))))</f>
        <v>0</v>
      </c>
      <c r="P58" s="99">
        <v>0</v>
      </c>
      <c r="Q58" s="99">
        <v>0</v>
      </c>
      <c r="R58" s="98">
        <f>SUM(P58,Q58)</f>
        <v>0</v>
      </c>
      <c r="S58" s="98">
        <f>IF(R58=0,0,IF(R58&gt;R60,2,IF(R58&lt;R60,0,IF(R60=R60,1))))</f>
        <v>0</v>
      </c>
      <c r="T58" s="99">
        <v>0</v>
      </c>
      <c r="U58" s="99">
        <v>0</v>
      </c>
      <c r="V58" s="98">
        <f>SUM(T58,U58)</f>
        <v>0</v>
      </c>
      <c r="W58" s="98">
        <f>IF(V58=0,0,IF(V58&gt;V60,2,IF(V58&lt;V60,0,IF(V60=V60,1))))</f>
        <v>0</v>
      </c>
      <c r="X58" s="99">
        <v>0</v>
      </c>
      <c r="Y58" s="99">
        <v>0</v>
      </c>
      <c r="Z58" s="98">
        <f>SUM(X58,Y58)</f>
        <v>0</v>
      </c>
      <c r="AA58" s="98">
        <f>IF(Z58=0,0,IF(Z58&gt;Z60,2,IF(Z58&lt;Z60,0,IF(Z60=Z60,1))))</f>
        <v>0</v>
      </c>
      <c r="AB58" s="99">
        <v>0</v>
      </c>
      <c r="AC58" s="99">
        <v>0</v>
      </c>
      <c r="AD58" s="98">
        <f>SUM(AB58,AC58)</f>
        <v>0</v>
      </c>
      <c r="AE58" s="98">
        <f>IF(AD58=0,0,IF(AD58&gt;AD60,2,IF(AD58&lt;AD60,0,IF(AD60=AD60,1))))</f>
        <v>0</v>
      </c>
      <c r="AF58" s="99">
        <v>0</v>
      </c>
      <c r="AG58" s="99">
        <v>0</v>
      </c>
      <c r="AH58" s="98">
        <f>SUM(AF58,AG58)</f>
        <v>0</v>
      </c>
      <c r="AI58" s="98">
        <f>IF(AH58=0,0,IF(AH58&gt;AH60,2,IF(AH58&lt;AH60,0,IF(AH60=AH60,1))))</f>
        <v>0</v>
      </c>
      <c r="AJ58" s="99">
        <v>0</v>
      </c>
      <c r="AK58" s="99">
        <v>0</v>
      </c>
      <c r="AL58" s="98">
        <f>SUM(AJ58,AK58)</f>
        <v>0</v>
      </c>
      <c r="AM58" s="98">
        <f>IF(AL58=0,0,IF(AL58&gt;AL60,2,IF(AL58&lt;AL60,0,IF(AL60=AL60,1))))</f>
        <v>0</v>
      </c>
      <c r="AN58" s="99">
        <v>0</v>
      </c>
      <c r="AO58" s="99">
        <v>0</v>
      </c>
      <c r="AP58" s="98">
        <f>SUM(AN58,AO58)</f>
        <v>0</v>
      </c>
      <c r="AQ58" s="98">
        <f>IF(AP58=0,0,IF(AP58&gt;AP60,2,IF(AP58&lt;AP60,0,IF(AP60=AP60,1))))</f>
        <v>0</v>
      </c>
      <c r="AR58" s="99">
        <v>0</v>
      </c>
      <c r="AS58" s="99">
        <v>0</v>
      </c>
      <c r="AT58" s="98">
        <f>SUM(AR58,AS58)</f>
        <v>0</v>
      </c>
      <c r="AU58" s="98">
        <f>IF(AT58=0,0,IF(AT58&gt;AT60,2,IF(AT58&lt;AT60,0,IF(AT60=AT60,1))))</f>
        <v>0</v>
      </c>
      <c r="AV58" s="99">
        <v>0</v>
      </c>
      <c r="AW58" s="99">
        <v>0</v>
      </c>
      <c r="AX58" s="98">
        <f>SUM(AV58,AW58)</f>
        <v>0</v>
      </c>
      <c r="AY58" s="98">
        <f>IF(AX58=0,0,IF(AX58&gt;AX60,2,IF(AX58&lt;AX60,0,IF(AX60=AX60,1))))</f>
        <v>0</v>
      </c>
      <c r="AZ58" s="99">
        <v>0</v>
      </c>
      <c r="BA58" s="99">
        <v>0</v>
      </c>
      <c r="BB58" s="98">
        <f>SUM(AZ58,BA58)</f>
        <v>0</v>
      </c>
      <c r="BC58" s="98">
        <f>IF(BB58=0,0,IF(BB58&gt;BB60,2,IF(BB58&lt;BB60,0,IF(BB60=BB60,1))))</f>
        <v>0</v>
      </c>
      <c r="BD58" s="99">
        <v>0</v>
      </c>
      <c r="BE58" s="99">
        <v>0</v>
      </c>
      <c r="BF58" s="98">
        <f>SUM(BD58,BE58)</f>
        <v>0</v>
      </c>
      <c r="BG58" s="98">
        <f>IF(BF58=0,0,IF(BF58&gt;BF60,2,IF(BF58&lt;BF60,0,IF(BF60=BF60,1))))</f>
        <v>0</v>
      </c>
      <c r="BH58" s="99">
        <v>0</v>
      </c>
      <c r="BI58" s="99">
        <v>0</v>
      </c>
      <c r="BJ58" s="98">
        <f>SUM(BH58,BI58)</f>
        <v>0</v>
      </c>
      <c r="BK58" s="98">
        <f>IF(BJ58=0,0,IF(BJ58&gt;BJ60,2,IF(BJ58&lt;BJ60,0,IF(BJ60=BJ60,1))))</f>
        <v>0</v>
      </c>
      <c r="BL58" s="99">
        <v>0</v>
      </c>
      <c r="BM58" s="99">
        <v>0</v>
      </c>
      <c r="BN58" s="98">
        <f>SUM(BL58,BM58)</f>
        <v>0</v>
      </c>
      <c r="BO58" s="98">
        <f>IF(BN58=0,0,IF(BN58&gt;BN60,2,IF(BN58&lt;BN60,0,IF(BN60=BN60,1))))</f>
        <v>0</v>
      </c>
    </row>
    <row r="59" spans="1:67" x14ac:dyDescent="0.25">
      <c r="A59" s="666"/>
      <c r="B59" s="104"/>
      <c r="C59" s="103"/>
      <c r="D59" s="102" t="s">
        <v>100</v>
      </c>
      <c r="E59" s="102" t="s">
        <v>99</v>
      </c>
      <c r="F59" s="102" t="s">
        <v>130</v>
      </c>
      <c r="G59" s="102" t="s">
        <v>129</v>
      </c>
      <c r="H59" s="102" t="s">
        <v>100</v>
      </c>
      <c r="I59" s="102" t="s">
        <v>99</v>
      </c>
      <c r="J59" s="102" t="s">
        <v>128</v>
      </c>
      <c r="K59" s="102" t="s">
        <v>127</v>
      </c>
      <c r="L59" s="102" t="s">
        <v>100</v>
      </c>
      <c r="M59" s="102" t="s">
        <v>99</v>
      </c>
      <c r="N59" s="102" t="s">
        <v>126</v>
      </c>
      <c r="O59" s="102" t="s">
        <v>125</v>
      </c>
      <c r="P59" s="102" t="s">
        <v>100</v>
      </c>
      <c r="Q59" s="102" t="s">
        <v>99</v>
      </c>
      <c r="R59" s="102" t="s">
        <v>124</v>
      </c>
      <c r="S59" s="102" t="s">
        <v>123</v>
      </c>
      <c r="T59" s="102" t="s">
        <v>100</v>
      </c>
      <c r="U59" s="102" t="s">
        <v>99</v>
      </c>
      <c r="V59" s="102" t="s">
        <v>122</v>
      </c>
      <c r="W59" s="102" t="s">
        <v>121</v>
      </c>
      <c r="X59" s="102" t="s">
        <v>100</v>
      </c>
      <c r="Y59" s="102" t="s">
        <v>99</v>
      </c>
      <c r="Z59" s="102" t="s">
        <v>120</v>
      </c>
      <c r="AA59" s="102" t="s">
        <v>119</v>
      </c>
      <c r="AB59" s="102" t="s">
        <v>100</v>
      </c>
      <c r="AC59" s="102" t="s">
        <v>99</v>
      </c>
      <c r="AD59" s="102" t="s">
        <v>118</v>
      </c>
      <c r="AE59" s="102" t="s">
        <v>117</v>
      </c>
      <c r="AF59" s="102" t="s">
        <v>100</v>
      </c>
      <c r="AG59" s="102" t="s">
        <v>99</v>
      </c>
      <c r="AH59" s="102" t="s">
        <v>116</v>
      </c>
      <c r="AI59" s="102" t="s">
        <v>115</v>
      </c>
      <c r="AJ59" s="102" t="s">
        <v>100</v>
      </c>
      <c r="AK59" s="102" t="s">
        <v>99</v>
      </c>
      <c r="AL59" s="102" t="s">
        <v>114</v>
      </c>
      <c r="AM59" s="102" t="s">
        <v>113</v>
      </c>
      <c r="AN59" s="102" t="s">
        <v>100</v>
      </c>
      <c r="AO59" s="102" t="s">
        <v>99</v>
      </c>
      <c r="AP59" s="102" t="s">
        <v>112</v>
      </c>
      <c r="AQ59" s="102" t="s">
        <v>111</v>
      </c>
      <c r="AR59" s="102" t="s">
        <v>100</v>
      </c>
      <c r="AS59" s="102" t="s">
        <v>99</v>
      </c>
      <c r="AT59" s="102" t="s">
        <v>110</v>
      </c>
      <c r="AU59" s="102" t="s">
        <v>109</v>
      </c>
      <c r="AV59" s="102" t="s">
        <v>100</v>
      </c>
      <c r="AW59" s="102" t="s">
        <v>99</v>
      </c>
      <c r="AX59" s="102" t="s">
        <v>108</v>
      </c>
      <c r="AY59" s="102" t="s">
        <v>107</v>
      </c>
      <c r="AZ59" s="102" t="s">
        <v>100</v>
      </c>
      <c r="BA59" s="102" t="s">
        <v>99</v>
      </c>
      <c r="BB59" s="102" t="s">
        <v>106</v>
      </c>
      <c r="BC59" s="102" t="s">
        <v>105</v>
      </c>
      <c r="BD59" s="102" t="s">
        <v>100</v>
      </c>
      <c r="BE59" s="102" t="s">
        <v>99</v>
      </c>
      <c r="BF59" s="102" t="s">
        <v>104</v>
      </c>
      <c r="BG59" s="102" t="s">
        <v>103</v>
      </c>
      <c r="BH59" s="102" t="s">
        <v>100</v>
      </c>
      <c r="BI59" s="102" t="s">
        <v>99</v>
      </c>
      <c r="BJ59" s="102" t="s">
        <v>102</v>
      </c>
      <c r="BK59" s="102" t="s">
        <v>101</v>
      </c>
      <c r="BL59" s="102" t="s">
        <v>100</v>
      </c>
      <c r="BM59" s="102" t="s">
        <v>99</v>
      </c>
      <c r="BN59" s="102" t="s">
        <v>98</v>
      </c>
      <c r="BO59" s="102" t="s">
        <v>97</v>
      </c>
    </row>
    <row r="60" spans="1:67" x14ac:dyDescent="0.25">
      <c r="A60" s="666"/>
      <c r="B60" s="101" t="s">
        <v>96</v>
      </c>
      <c r="C60" s="100"/>
      <c r="D60" s="99">
        <v>0</v>
      </c>
      <c r="E60" s="99">
        <v>0</v>
      </c>
      <c r="F60" s="98">
        <f>SUM(D60,E60)</f>
        <v>0</v>
      </c>
      <c r="G60" s="98">
        <f>IF(F60=0,0,IF(F60&gt;F58,2,IF(F60&lt;F58,0,IF(F58=F60,1))))</f>
        <v>0</v>
      </c>
      <c r="H60" s="99">
        <v>0</v>
      </c>
      <c r="I60" s="99">
        <v>0</v>
      </c>
      <c r="J60" s="98">
        <f>SUM(H60,I60)</f>
        <v>0</v>
      </c>
      <c r="K60" s="98">
        <f>IF(J60=0,0,IF(J60&gt;J58,2,IF(J60&lt;J58,0,IF(J58=J60,1))))</f>
        <v>0</v>
      </c>
      <c r="L60" s="99">
        <v>0</v>
      </c>
      <c r="M60" s="99">
        <v>0</v>
      </c>
      <c r="N60" s="98">
        <f>SUM(L60,M60)</f>
        <v>0</v>
      </c>
      <c r="O60" s="98">
        <f>IF(N60=0,0,IF(N60&gt;N58,2,IF(N60&lt;N58,0,IF(N58=N60,1))))</f>
        <v>0</v>
      </c>
      <c r="P60" s="99">
        <v>0</v>
      </c>
      <c r="Q60" s="99">
        <v>0</v>
      </c>
      <c r="R60" s="98">
        <f>SUM(P60,Q60)</f>
        <v>0</v>
      </c>
      <c r="S60" s="98">
        <f>IF(R60=0,0,IF(R60&gt;R58,2,IF(R60&lt;R58,0,IF(R58=R60,1))))</f>
        <v>0</v>
      </c>
      <c r="T60" s="99">
        <v>0</v>
      </c>
      <c r="U60" s="99">
        <v>0</v>
      </c>
      <c r="V60" s="98">
        <f>SUM(T60,U60)</f>
        <v>0</v>
      </c>
      <c r="W60" s="98">
        <f>IF(V60=0,0,IF(V60&gt;V58,2,IF(V60&lt;V58,0,IF(V58=V60,1))))</f>
        <v>0</v>
      </c>
      <c r="X60" s="99">
        <v>0</v>
      </c>
      <c r="Y60" s="99">
        <v>0</v>
      </c>
      <c r="Z60" s="98">
        <f>SUM(X60,Y60)</f>
        <v>0</v>
      </c>
      <c r="AA60" s="98">
        <f>IF(Z60=0,0,IF(Z60&gt;Z58,2,IF(Z60&lt;Z58,0,IF(Z58=Z60,1))))</f>
        <v>0</v>
      </c>
      <c r="AB60" s="99">
        <v>0</v>
      </c>
      <c r="AC60" s="99">
        <v>0</v>
      </c>
      <c r="AD60" s="98">
        <f>SUM(AB60,AC60)</f>
        <v>0</v>
      </c>
      <c r="AE60" s="98">
        <f>IF(AD60=0,0,IF(AD60&gt;AD58,2,IF(AD60&lt;AD58,0,IF(AD58=AD60,1))))</f>
        <v>0</v>
      </c>
      <c r="AF60" s="99">
        <v>0</v>
      </c>
      <c r="AG60" s="99">
        <v>0</v>
      </c>
      <c r="AH60" s="98">
        <f>SUM(AF60,AG60)</f>
        <v>0</v>
      </c>
      <c r="AI60" s="98">
        <f>IF(AH60=0,0,IF(AH60&gt;AH58,2,IF(AH60&lt;AH58,0,IF(AH58=AH60,1))))</f>
        <v>0</v>
      </c>
      <c r="AJ60" s="99">
        <v>0</v>
      </c>
      <c r="AK60" s="99">
        <v>0</v>
      </c>
      <c r="AL60" s="98">
        <f>SUM(AJ60,AK60)</f>
        <v>0</v>
      </c>
      <c r="AM60" s="98">
        <f>IF(AL60=0,0,IF(AL60&gt;AL58,2,IF(AL60&lt;AL58,0,IF(AL58=AL60,1))))</f>
        <v>0</v>
      </c>
      <c r="AN60" s="99">
        <v>0</v>
      </c>
      <c r="AO60" s="99">
        <v>0</v>
      </c>
      <c r="AP60" s="98">
        <f>SUM(AN60,AO60)</f>
        <v>0</v>
      </c>
      <c r="AQ60" s="98">
        <f>IF(AP60=0,0,IF(AP60&gt;AP58,2,IF(AP60&lt;AP58,0,IF(AP58=AP60,1))))</f>
        <v>0</v>
      </c>
      <c r="AR60" s="99">
        <v>0</v>
      </c>
      <c r="AS60" s="99">
        <v>0</v>
      </c>
      <c r="AT60" s="98">
        <f>SUM(AR60,AS60)</f>
        <v>0</v>
      </c>
      <c r="AU60" s="98">
        <f>IF(AT60=0,0,IF(AT60&gt;AT58,2,IF(AT60&lt;AT58,0,IF(AT58=AT60,1))))</f>
        <v>0</v>
      </c>
      <c r="AV60" s="99">
        <v>0</v>
      </c>
      <c r="AW60" s="99">
        <v>0</v>
      </c>
      <c r="AX60" s="98">
        <f>SUM(AV60,AW60)</f>
        <v>0</v>
      </c>
      <c r="AY60" s="98">
        <f>IF(AX60=0,0,IF(AX60&gt;AX58,2,IF(AX60&lt;AX58,0,IF(AX58=AX60,1))))</f>
        <v>0</v>
      </c>
      <c r="AZ60" s="99">
        <v>0</v>
      </c>
      <c r="BA60" s="99">
        <v>0</v>
      </c>
      <c r="BB60" s="98">
        <f>SUM(AZ60,BA60)</f>
        <v>0</v>
      </c>
      <c r="BC60" s="98">
        <f>IF(BB60=0,0,IF(BB60&gt;BB58,2,IF(BB60&lt;BB58,0,IF(BB58=BB60,1))))</f>
        <v>0</v>
      </c>
      <c r="BD60" s="99">
        <v>0</v>
      </c>
      <c r="BE60" s="99">
        <v>0</v>
      </c>
      <c r="BF60" s="98">
        <f>SUM(BD60,BE60)</f>
        <v>0</v>
      </c>
      <c r="BG60" s="98">
        <f>IF(BF60=0,0,IF(BF60&gt;BF58,2,IF(BF60&lt;BF58,0,IF(BF58=BF60,1))))</f>
        <v>0</v>
      </c>
      <c r="BH60" s="99">
        <v>0</v>
      </c>
      <c r="BI60" s="99">
        <v>0</v>
      </c>
      <c r="BJ60" s="98">
        <f>SUM(BH60,BI60)</f>
        <v>0</v>
      </c>
      <c r="BK60" s="98">
        <f>IF(BJ60=0,0,IF(BJ60&gt;BJ58,2,IF(BJ60&lt;BJ58,0,IF(BJ58=BJ60,1))))</f>
        <v>0</v>
      </c>
      <c r="BL60" s="99">
        <v>0</v>
      </c>
      <c r="BM60" s="99">
        <v>0</v>
      </c>
      <c r="BN60" s="98">
        <f>SUM(BL60,BM60)</f>
        <v>0</v>
      </c>
      <c r="BO60" s="98">
        <f>IF(BN60=0,0,IF(BN60&gt;BN58,2,IF(BN60&lt;BN58,0,IF(BN58=BN60,1))))</f>
        <v>0</v>
      </c>
    </row>
    <row r="62" spans="1:67" x14ac:dyDescent="0.25">
      <c r="D62" s="97" t="s">
        <v>95</v>
      </c>
      <c r="E62">
        <f>SUM(G58,K58,O58,S58,W58,AA58,AE58,AI58,AM58,AQ58,AU58,AY58,BC58,BG58,BK58,BO58)</f>
        <v>0</v>
      </c>
      <c r="G62" s="97" t="s">
        <v>94</v>
      </c>
      <c r="J62" t="s">
        <v>93</v>
      </c>
      <c r="K62" t="b">
        <f>G63</f>
        <v>0</v>
      </c>
    </row>
    <row r="63" spans="1:67" x14ac:dyDescent="0.25">
      <c r="D63" s="97" t="s">
        <v>92</v>
      </c>
      <c r="E63">
        <f>SUM(G60,K60,O60,S60,W60,AA60,AE60,AI60,AM60,AQ60,AU60,AY60,BC60,BG60,BK60,BO60)</f>
        <v>0</v>
      </c>
      <c r="G63" t="b">
        <f>IF(E62&gt;E63,C58,IF(E63&gt;E62,C60))</f>
        <v>0</v>
      </c>
      <c r="J63" t="s">
        <v>91</v>
      </c>
      <c r="K63">
        <f>IF(K62=C58,C60,C58)</f>
        <v>0</v>
      </c>
    </row>
  </sheetData>
  <sheetProtection selectLockedCells="1"/>
  <mergeCells count="102">
    <mergeCell ref="AV6:AW6"/>
    <mergeCell ref="AZ6:BA6"/>
    <mergeCell ref="BD6:BE6"/>
    <mergeCell ref="BH6:BI6"/>
    <mergeCell ref="BL6:BM6"/>
    <mergeCell ref="A16:A20"/>
    <mergeCell ref="D16:E16"/>
    <mergeCell ref="H16:I16"/>
    <mergeCell ref="L16:M16"/>
    <mergeCell ref="P16:Q16"/>
    <mergeCell ref="X6:Y6"/>
    <mergeCell ref="AB6:AC6"/>
    <mergeCell ref="AF6:AG6"/>
    <mergeCell ref="AJ6:AK6"/>
    <mergeCell ref="AN6:AO6"/>
    <mergeCell ref="AR6:AS6"/>
    <mergeCell ref="A6:A10"/>
    <mergeCell ref="D6:E6"/>
    <mergeCell ref="H6:I6"/>
    <mergeCell ref="L6:M6"/>
    <mergeCell ref="P6:Q6"/>
    <mergeCell ref="T6:U6"/>
    <mergeCell ref="AR16:AS16"/>
    <mergeCell ref="AV16:AW16"/>
    <mergeCell ref="AZ16:BA16"/>
    <mergeCell ref="BD16:BE16"/>
    <mergeCell ref="BH16:BI16"/>
    <mergeCell ref="BL16:BM16"/>
    <mergeCell ref="T16:U16"/>
    <mergeCell ref="X16:Y16"/>
    <mergeCell ref="AB16:AC16"/>
    <mergeCell ref="AF16:AG16"/>
    <mergeCell ref="AJ16:AK16"/>
    <mergeCell ref="AN16:AO16"/>
    <mergeCell ref="AV26:AW26"/>
    <mergeCell ref="AZ26:BA26"/>
    <mergeCell ref="BD26:BE26"/>
    <mergeCell ref="BH26:BI26"/>
    <mergeCell ref="BL26:BM26"/>
    <mergeCell ref="A36:A40"/>
    <mergeCell ref="D36:E36"/>
    <mergeCell ref="H36:I36"/>
    <mergeCell ref="L36:M36"/>
    <mergeCell ref="P36:Q36"/>
    <mergeCell ref="X26:Y26"/>
    <mergeCell ref="AB26:AC26"/>
    <mergeCell ref="AF26:AG26"/>
    <mergeCell ref="AJ26:AK26"/>
    <mergeCell ref="AN26:AO26"/>
    <mergeCell ref="AR26:AS26"/>
    <mergeCell ref="A26:A30"/>
    <mergeCell ref="D26:E26"/>
    <mergeCell ref="H26:I26"/>
    <mergeCell ref="L26:M26"/>
    <mergeCell ref="P26:Q26"/>
    <mergeCell ref="T26:U26"/>
    <mergeCell ref="AR36:AS36"/>
    <mergeCell ref="AV36:AW36"/>
    <mergeCell ref="AZ36:BA36"/>
    <mergeCell ref="BD36:BE36"/>
    <mergeCell ref="BH36:BI36"/>
    <mergeCell ref="BL36:BM36"/>
    <mergeCell ref="T36:U36"/>
    <mergeCell ref="X36:Y36"/>
    <mergeCell ref="AB36:AC36"/>
    <mergeCell ref="AF36:AG36"/>
    <mergeCell ref="AJ36:AK36"/>
    <mergeCell ref="AN36:AO36"/>
    <mergeCell ref="AV46:AW46"/>
    <mergeCell ref="AZ46:BA46"/>
    <mergeCell ref="BD46:BE46"/>
    <mergeCell ref="BH46:BI46"/>
    <mergeCell ref="BL46:BM46"/>
    <mergeCell ref="A56:A60"/>
    <mergeCell ref="D56:E56"/>
    <mergeCell ref="H56:I56"/>
    <mergeCell ref="L56:M56"/>
    <mergeCell ref="P56:Q56"/>
    <mergeCell ref="X46:Y46"/>
    <mergeCell ref="AB46:AC46"/>
    <mergeCell ref="AF46:AG46"/>
    <mergeCell ref="AJ46:AK46"/>
    <mergeCell ref="AN46:AO46"/>
    <mergeCell ref="AR46:AS46"/>
    <mergeCell ref="A46:A50"/>
    <mergeCell ref="D46:E46"/>
    <mergeCell ref="H46:I46"/>
    <mergeCell ref="L46:M46"/>
    <mergeCell ref="P46:Q46"/>
    <mergeCell ref="T46:U46"/>
    <mergeCell ref="AR56:AS56"/>
    <mergeCell ref="AV56:AW56"/>
    <mergeCell ref="AZ56:BA56"/>
    <mergeCell ref="BD56:BE56"/>
    <mergeCell ref="BH56:BI56"/>
    <mergeCell ref="BL56:BM56"/>
    <mergeCell ref="T56:U56"/>
    <mergeCell ref="X56:Y56"/>
    <mergeCell ref="AB56:AC56"/>
    <mergeCell ref="AF56:AG56"/>
    <mergeCell ref="AJ56:AK56"/>
    <mergeCell ref="AN56:AO56"/>
  </mergeCells>
  <conditionalFormatting sqref="G13">
    <cfRule type="expression" dxfId="41" priority="6">
      <formula>IF(OR(E12&gt;=16,E13&gt;=16),TRUE,)</formula>
    </cfRule>
  </conditionalFormatting>
  <conditionalFormatting sqref="G23">
    <cfRule type="expression" dxfId="40" priority="5">
      <formula>IF(OR(E22&gt;=16,E23&gt;=16),TRUE,)</formula>
    </cfRule>
  </conditionalFormatting>
  <conditionalFormatting sqref="G33">
    <cfRule type="expression" dxfId="39" priority="4">
      <formula>IF(OR(E32&gt;=16,E33&gt;=16),TRUE,)</formula>
    </cfRule>
  </conditionalFormatting>
  <conditionalFormatting sqref="G43">
    <cfRule type="expression" dxfId="38" priority="3">
      <formula>IF(OR(E42&gt;=16,E43&gt;=16),TRUE,)</formula>
    </cfRule>
  </conditionalFormatting>
  <conditionalFormatting sqref="G53">
    <cfRule type="expression" dxfId="37" priority="2">
      <formula>IF(OR(E52&gt;=16,E53&gt;=16),TRUE,)</formula>
    </cfRule>
  </conditionalFormatting>
  <conditionalFormatting sqref="G63">
    <cfRule type="expression" dxfId="36" priority="1">
      <formula>IF(OR(E62&gt;=16,E63&gt;=16),TRUE,)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O63"/>
  <sheetViews>
    <sheetView zoomScale="113" workbookViewId="0">
      <pane xSplit="10" topLeftCell="K1" activePane="topRight" state="frozen"/>
      <selection pane="topRight" activeCell="D38" sqref="D38"/>
    </sheetView>
  </sheetViews>
  <sheetFormatPr baseColWidth="10" defaultColWidth="10.7109375" defaultRowHeight="15" x14ac:dyDescent="0.25"/>
  <cols>
    <col min="2" max="2" width="6.5703125" customWidth="1"/>
    <col min="3" max="3" width="35.28515625" customWidth="1"/>
    <col min="4" max="4" width="11.7109375" customWidth="1"/>
    <col min="7" max="7" width="13" customWidth="1"/>
  </cols>
  <sheetData>
    <row r="2" spans="1:67" ht="31.5" x14ac:dyDescent="0.5">
      <c r="A2" s="106" t="s">
        <v>207</v>
      </c>
      <c r="B2" s="106"/>
    </row>
    <row r="6" spans="1:67" s="1" customFormat="1" x14ac:dyDescent="0.25">
      <c r="A6" s="667"/>
      <c r="B6" s="19"/>
      <c r="D6" s="663" t="s">
        <v>147</v>
      </c>
      <c r="E6" s="664"/>
      <c r="H6" s="663" t="s">
        <v>146</v>
      </c>
      <c r="I6" s="664"/>
      <c r="L6" s="663" t="s">
        <v>145</v>
      </c>
      <c r="M6" s="664"/>
      <c r="P6" s="663" t="s">
        <v>144</v>
      </c>
      <c r="Q6" s="664"/>
      <c r="T6" s="663" t="s">
        <v>143</v>
      </c>
      <c r="U6" s="664"/>
      <c r="X6" s="663" t="s">
        <v>142</v>
      </c>
      <c r="Y6" s="664"/>
      <c r="AB6" s="663" t="s">
        <v>141</v>
      </c>
      <c r="AC6" s="664"/>
      <c r="AF6" s="663" t="s">
        <v>140</v>
      </c>
      <c r="AG6" s="664"/>
      <c r="AJ6" s="663" t="s">
        <v>139</v>
      </c>
      <c r="AK6" s="664"/>
      <c r="AN6" s="663" t="s">
        <v>138</v>
      </c>
      <c r="AO6" s="664"/>
      <c r="AR6" s="663" t="s">
        <v>137</v>
      </c>
      <c r="AS6" s="664"/>
      <c r="AV6" s="663" t="s">
        <v>136</v>
      </c>
      <c r="AW6" s="664"/>
      <c r="AZ6" s="663" t="s">
        <v>135</v>
      </c>
      <c r="BA6" s="664"/>
      <c r="BD6" s="663" t="s">
        <v>134</v>
      </c>
      <c r="BE6" s="664"/>
      <c r="BH6" s="663" t="s">
        <v>133</v>
      </c>
      <c r="BI6" s="664"/>
      <c r="BL6" s="663" t="s">
        <v>132</v>
      </c>
      <c r="BM6" s="664"/>
    </row>
    <row r="7" spans="1:67" s="1" customFormat="1" x14ac:dyDescent="0.25">
      <c r="A7" s="666"/>
      <c r="B7" s="104"/>
      <c r="D7" s="102" t="s">
        <v>100</v>
      </c>
      <c r="E7" s="102" t="s">
        <v>99</v>
      </c>
      <c r="F7" s="102" t="s">
        <v>130</v>
      </c>
      <c r="G7" s="102" t="s">
        <v>129</v>
      </c>
      <c r="H7" s="102" t="s">
        <v>100</v>
      </c>
      <c r="I7" s="102" t="s">
        <v>99</v>
      </c>
      <c r="J7" s="102" t="s">
        <v>128</v>
      </c>
      <c r="K7" s="102" t="s">
        <v>127</v>
      </c>
      <c r="L7" s="102" t="s">
        <v>100</v>
      </c>
      <c r="M7" s="102" t="s">
        <v>99</v>
      </c>
      <c r="N7" s="102" t="s">
        <v>126</v>
      </c>
      <c r="O7" s="102" t="s">
        <v>125</v>
      </c>
      <c r="P7" s="102" t="s">
        <v>100</v>
      </c>
      <c r="Q7" s="102" t="s">
        <v>99</v>
      </c>
      <c r="R7" s="102" t="s">
        <v>124</v>
      </c>
      <c r="S7" s="102" t="s">
        <v>123</v>
      </c>
      <c r="T7" s="102" t="s">
        <v>100</v>
      </c>
      <c r="U7" s="102" t="s">
        <v>99</v>
      </c>
      <c r="V7" s="102" t="s">
        <v>122</v>
      </c>
      <c r="W7" s="102" t="s">
        <v>121</v>
      </c>
      <c r="X7" s="102" t="s">
        <v>100</v>
      </c>
      <c r="Y7" s="102" t="s">
        <v>99</v>
      </c>
      <c r="Z7" s="102" t="s">
        <v>120</v>
      </c>
      <c r="AA7" s="102" t="s">
        <v>119</v>
      </c>
      <c r="AB7" s="102" t="s">
        <v>100</v>
      </c>
      <c r="AC7" s="102" t="s">
        <v>99</v>
      </c>
      <c r="AD7" s="102" t="s">
        <v>118</v>
      </c>
      <c r="AE7" s="102" t="s">
        <v>117</v>
      </c>
      <c r="AF7" s="102" t="s">
        <v>100</v>
      </c>
      <c r="AG7" s="102" t="s">
        <v>99</v>
      </c>
      <c r="AH7" s="102" t="s">
        <v>116</v>
      </c>
      <c r="AI7" s="102" t="s">
        <v>115</v>
      </c>
      <c r="AJ7" s="102" t="s">
        <v>100</v>
      </c>
      <c r="AK7" s="102" t="s">
        <v>99</v>
      </c>
      <c r="AL7" s="102" t="s">
        <v>114</v>
      </c>
      <c r="AM7" s="102" t="s">
        <v>113</v>
      </c>
      <c r="AN7" s="102" t="s">
        <v>100</v>
      </c>
      <c r="AO7" s="102" t="s">
        <v>99</v>
      </c>
      <c r="AP7" s="102" t="s">
        <v>112</v>
      </c>
      <c r="AQ7" s="102" t="s">
        <v>111</v>
      </c>
      <c r="AR7" s="102" t="s">
        <v>100</v>
      </c>
      <c r="AS7" s="102" t="s">
        <v>99</v>
      </c>
      <c r="AT7" s="102" t="s">
        <v>110</v>
      </c>
      <c r="AU7" s="102" t="s">
        <v>109</v>
      </c>
      <c r="AV7" s="102" t="s">
        <v>100</v>
      </c>
      <c r="AW7" s="102" t="s">
        <v>99</v>
      </c>
      <c r="AX7" s="102" t="s">
        <v>108</v>
      </c>
      <c r="AY7" s="102" t="s">
        <v>107</v>
      </c>
      <c r="AZ7" s="102" t="s">
        <v>100</v>
      </c>
      <c r="BA7" s="102" t="s">
        <v>99</v>
      </c>
      <c r="BB7" s="102" t="s">
        <v>106</v>
      </c>
      <c r="BC7" s="102" t="s">
        <v>105</v>
      </c>
      <c r="BD7" s="102" t="s">
        <v>100</v>
      </c>
      <c r="BE7" s="102" t="s">
        <v>99</v>
      </c>
      <c r="BF7" s="102" t="s">
        <v>104</v>
      </c>
      <c r="BG7" s="102" t="s">
        <v>103</v>
      </c>
      <c r="BH7" s="102" t="s">
        <v>100</v>
      </c>
      <c r="BI7" s="102" t="s">
        <v>99</v>
      </c>
      <c r="BJ7" s="102" t="s">
        <v>102</v>
      </c>
      <c r="BK7" s="102" t="s">
        <v>101</v>
      </c>
      <c r="BL7" s="102" t="s">
        <v>100</v>
      </c>
      <c r="BM7" s="102" t="s">
        <v>99</v>
      </c>
      <c r="BN7" s="102" t="s">
        <v>98</v>
      </c>
      <c r="BO7" s="102" t="s">
        <v>97</v>
      </c>
    </row>
    <row r="8" spans="1:67" x14ac:dyDescent="0.25">
      <c r="A8" s="666"/>
      <c r="B8" s="101" t="s">
        <v>183</v>
      </c>
      <c r="C8" s="210"/>
      <c r="D8" s="99"/>
      <c r="E8" s="99"/>
      <c r="F8" s="98"/>
      <c r="G8" s="98"/>
      <c r="H8" s="99"/>
      <c r="I8" s="99"/>
      <c r="J8" s="98"/>
      <c r="K8" s="98"/>
      <c r="L8" s="99"/>
      <c r="M8" s="99"/>
      <c r="N8" s="98"/>
      <c r="O8" s="98"/>
      <c r="P8" s="99"/>
      <c r="Q8" s="99"/>
      <c r="R8" s="98"/>
      <c r="S8" s="98"/>
      <c r="T8" s="99"/>
      <c r="U8" s="99"/>
      <c r="V8" s="98"/>
      <c r="W8" s="98"/>
      <c r="X8" s="99"/>
      <c r="Y8" s="99"/>
      <c r="Z8" s="98"/>
      <c r="AA8" s="98"/>
      <c r="AB8" s="99"/>
      <c r="AC8" s="99"/>
      <c r="AD8" s="98"/>
      <c r="AE8" s="98"/>
      <c r="AF8" s="99"/>
      <c r="AG8" s="99"/>
      <c r="AH8" s="98"/>
      <c r="AI8" s="98"/>
      <c r="AJ8" s="99"/>
      <c r="AK8" s="99"/>
      <c r="AL8" s="98"/>
      <c r="AM8" s="98"/>
      <c r="AN8" s="99"/>
      <c r="AO8" s="99"/>
      <c r="AP8" s="98"/>
      <c r="AQ8" s="98"/>
      <c r="AR8" s="99"/>
      <c r="AS8" s="99"/>
      <c r="AT8" s="98"/>
      <c r="AU8" s="98"/>
      <c r="AV8" s="99"/>
      <c r="AW8" s="99"/>
      <c r="AX8" s="98"/>
      <c r="AY8" s="98"/>
      <c r="AZ8" s="99"/>
      <c r="BA8" s="99"/>
      <c r="BB8" s="98"/>
      <c r="BC8" s="98"/>
      <c r="BD8" s="99"/>
      <c r="BE8" s="99"/>
      <c r="BF8" s="98"/>
      <c r="BG8" s="98"/>
      <c r="BH8" s="99"/>
      <c r="BI8" s="99"/>
      <c r="BJ8" s="98"/>
      <c r="BK8" s="98"/>
      <c r="BL8" s="99"/>
      <c r="BM8" s="99"/>
      <c r="BN8" s="98"/>
      <c r="BO8" s="98"/>
    </row>
    <row r="9" spans="1:67" x14ac:dyDescent="0.25">
      <c r="A9" s="666"/>
      <c r="B9" s="104"/>
      <c r="C9" s="103"/>
      <c r="D9" s="102" t="s">
        <v>100</v>
      </c>
      <c r="E9" s="102" t="s">
        <v>99</v>
      </c>
      <c r="F9" s="102" t="s">
        <v>130</v>
      </c>
      <c r="G9" s="102" t="s">
        <v>129</v>
      </c>
      <c r="H9" s="102" t="s">
        <v>100</v>
      </c>
      <c r="I9" s="102" t="s">
        <v>99</v>
      </c>
      <c r="J9" s="102" t="s">
        <v>128</v>
      </c>
      <c r="K9" s="102" t="s">
        <v>127</v>
      </c>
      <c r="L9" s="102" t="s">
        <v>100</v>
      </c>
      <c r="M9" s="102" t="s">
        <v>99</v>
      </c>
      <c r="N9" s="102" t="s">
        <v>126</v>
      </c>
      <c r="O9" s="102" t="s">
        <v>125</v>
      </c>
      <c r="P9" s="102" t="s">
        <v>100</v>
      </c>
      <c r="Q9" s="102" t="s">
        <v>99</v>
      </c>
      <c r="R9" s="102" t="s">
        <v>124</v>
      </c>
      <c r="S9" s="102" t="s">
        <v>123</v>
      </c>
      <c r="T9" s="102" t="s">
        <v>100</v>
      </c>
      <c r="U9" s="102" t="s">
        <v>99</v>
      </c>
      <c r="V9" s="102" t="s">
        <v>122</v>
      </c>
      <c r="W9" s="102" t="s">
        <v>121</v>
      </c>
      <c r="X9" s="102" t="s">
        <v>100</v>
      </c>
      <c r="Y9" s="102" t="s">
        <v>99</v>
      </c>
      <c r="Z9" s="102" t="s">
        <v>120</v>
      </c>
      <c r="AA9" s="102" t="s">
        <v>119</v>
      </c>
      <c r="AB9" s="102" t="s">
        <v>100</v>
      </c>
      <c r="AC9" s="102" t="s">
        <v>99</v>
      </c>
      <c r="AD9" s="102" t="s">
        <v>118</v>
      </c>
      <c r="AE9" s="102" t="s">
        <v>117</v>
      </c>
      <c r="AF9" s="102" t="s">
        <v>100</v>
      </c>
      <c r="AG9" s="102" t="s">
        <v>99</v>
      </c>
      <c r="AH9" s="102" t="s">
        <v>116</v>
      </c>
      <c r="AI9" s="102" t="s">
        <v>115</v>
      </c>
      <c r="AJ9" s="102" t="s">
        <v>100</v>
      </c>
      <c r="AK9" s="102" t="s">
        <v>99</v>
      </c>
      <c r="AL9" s="102" t="s">
        <v>114</v>
      </c>
      <c r="AM9" s="102" t="s">
        <v>113</v>
      </c>
      <c r="AN9" s="102" t="s">
        <v>100</v>
      </c>
      <c r="AO9" s="102" t="s">
        <v>99</v>
      </c>
      <c r="AP9" s="102" t="s">
        <v>112</v>
      </c>
      <c r="AQ9" s="102" t="s">
        <v>111</v>
      </c>
      <c r="AR9" s="102" t="s">
        <v>100</v>
      </c>
      <c r="AS9" s="102" t="s">
        <v>99</v>
      </c>
      <c r="AT9" s="102" t="s">
        <v>110</v>
      </c>
      <c r="AU9" s="102" t="s">
        <v>109</v>
      </c>
      <c r="AV9" s="102" t="s">
        <v>100</v>
      </c>
      <c r="AW9" s="102" t="s">
        <v>99</v>
      </c>
      <c r="AX9" s="102" t="s">
        <v>108</v>
      </c>
      <c r="AY9" s="102" t="s">
        <v>107</v>
      </c>
      <c r="AZ9" s="102" t="s">
        <v>100</v>
      </c>
      <c r="BA9" s="102" t="s">
        <v>99</v>
      </c>
      <c r="BB9" s="102" t="s">
        <v>106</v>
      </c>
      <c r="BC9" s="102" t="s">
        <v>105</v>
      </c>
      <c r="BD9" s="102" t="s">
        <v>100</v>
      </c>
      <c r="BE9" s="102" t="s">
        <v>99</v>
      </c>
      <c r="BF9" s="102" t="s">
        <v>104</v>
      </c>
      <c r="BG9" s="102" t="s">
        <v>103</v>
      </c>
      <c r="BH9" s="102" t="s">
        <v>100</v>
      </c>
      <c r="BI9" s="102" t="s">
        <v>99</v>
      </c>
      <c r="BJ9" s="102" t="s">
        <v>102</v>
      </c>
      <c r="BK9" s="102" t="s">
        <v>101</v>
      </c>
      <c r="BL9" s="102" t="s">
        <v>100</v>
      </c>
      <c r="BM9" s="102" t="s">
        <v>99</v>
      </c>
      <c r="BN9" s="102" t="s">
        <v>98</v>
      </c>
      <c r="BO9" s="102" t="s">
        <v>97</v>
      </c>
    </row>
    <row r="10" spans="1:67" x14ac:dyDescent="0.25">
      <c r="A10" s="666"/>
      <c r="B10" s="101" t="s">
        <v>182</v>
      </c>
      <c r="C10" s="210"/>
      <c r="D10" s="99"/>
      <c r="E10" s="99"/>
      <c r="F10" s="98"/>
      <c r="G10" s="98"/>
      <c r="H10" s="99"/>
      <c r="I10" s="99"/>
      <c r="J10" s="98"/>
      <c r="K10" s="98"/>
      <c r="L10" s="99"/>
      <c r="M10" s="99"/>
      <c r="N10" s="98"/>
      <c r="O10" s="98"/>
      <c r="P10" s="99"/>
      <c r="Q10" s="99"/>
      <c r="R10" s="98"/>
      <c r="S10" s="98"/>
      <c r="T10" s="99"/>
      <c r="U10" s="99"/>
      <c r="V10" s="98"/>
      <c r="W10" s="98"/>
      <c r="X10" s="99"/>
      <c r="Y10" s="99"/>
      <c r="Z10" s="98"/>
      <c r="AA10" s="98"/>
      <c r="AB10" s="99"/>
      <c r="AC10" s="99"/>
      <c r="AD10" s="98"/>
      <c r="AE10" s="98"/>
      <c r="AF10" s="99"/>
      <c r="AG10" s="99"/>
      <c r="AH10" s="98"/>
      <c r="AI10" s="98"/>
      <c r="AJ10" s="99"/>
      <c r="AK10" s="99"/>
      <c r="AL10" s="98"/>
      <c r="AM10" s="98"/>
      <c r="AN10" s="99"/>
      <c r="AO10" s="99"/>
      <c r="AP10" s="98"/>
      <c r="AQ10" s="98"/>
      <c r="AR10" s="99"/>
      <c r="AS10" s="99"/>
      <c r="AT10" s="98"/>
      <c r="AU10" s="98"/>
      <c r="AV10" s="99"/>
      <c r="AW10" s="99"/>
      <c r="AX10" s="98"/>
      <c r="AY10" s="98"/>
      <c r="AZ10" s="99"/>
      <c r="BA10" s="99"/>
      <c r="BB10" s="98"/>
      <c r="BC10" s="98"/>
      <c r="BD10" s="99"/>
      <c r="BE10" s="99"/>
      <c r="BF10" s="98"/>
      <c r="BG10" s="98"/>
      <c r="BH10" s="99"/>
      <c r="BI10" s="99"/>
      <c r="BJ10" s="98"/>
      <c r="BK10" s="98"/>
      <c r="BL10" s="99"/>
      <c r="BM10" s="99"/>
      <c r="BN10" s="98"/>
      <c r="BO10" s="98"/>
    </row>
    <row r="12" spans="1:67" x14ac:dyDescent="0.25">
      <c r="D12" s="97" t="s">
        <v>180</v>
      </c>
      <c r="G12" s="97" t="s">
        <v>94</v>
      </c>
      <c r="J12" t="s">
        <v>179</v>
      </c>
      <c r="K12">
        <f>G13</f>
        <v>0</v>
      </c>
    </row>
    <row r="13" spans="1:67" x14ac:dyDescent="0.25">
      <c r="D13" s="97" t="s">
        <v>178</v>
      </c>
      <c r="G13" s="181"/>
      <c r="J13" t="s">
        <v>177</v>
      </c>
      <c r="K13">
        <f>IF(K12=C10,C8,C10)</f>
        <v>0</v>
      </c>
    </row>
    <row r="16" spans="1:67" x14ac:dyDescent="0.25">
      <c r="A16" s="667"/>
      <c r="B16" s="19"/>
      <c r="C16" s="1"/>
      <c r="D16" s="663" t="s">
        <v>147</v>
      </c>
      <c r="E16" s="664"/>
      <c r="F16" s="1"/>
      <c r="G16" s="1"/>
      <c r="H16" s="663" t="s">
        <v>146</v>
      </c>
      <c r="I16" s="664"/>
      <c r="J16" s="1"/>
      <c r="K16" s="1"/>
      <c r="L16" s="663" t="s">
        <v>145</v>
      </c>
      <c r="M16" s="664"/>
      <c r="N16" s="1"/>
      <c r="O16" s="1"/>
      <c r="P16" s="663" t="s">
        <v>144</v>
      </c>
      <c r="Q16" s="664"/>
      <c r="R16" s="1"/>
      <c r="S16" s="1"/>
      <c r="T16" s="663" t="s">
        <v>143</v>
      </c>
      <c r="U16" s="664"/>
      <c r="V16" s="1"/>
      <c r="W16" s="1"/>
      <c r="X16" s="663" t="s">
        <v>142</v>
      </c>
      <c r="Y16" s="664"/>
      <c r="Z16" s="1"/>
      <c r="AA16" s="1"/>
      <c r="AB16" s="663" t="s">
        <v>141</v>
      </c>
      <c r="AC16" s="664"/>
      <c r="AD16" s="1"/>
      <c r="AE16" s="1"/>
      <c r="AF16" s="663" t="s">
        <v>140</v>
      </c>
      <c r="AG16" s="664"/>
      <c r="AH16" s="1"/>
      <c r="AI16" s="1"/>
      <c r="AJ16" s="663" t="s">
        <v>139</v>
      </c>
      <c r="AK16" s="664"/>
      <c r="AL16" s="1"/>
      <c r="AM16" s="1"/>
      <c r="AN16" s="663" t="s">
        <v>138</v>
      </c>
      <c r="AO16" s="664"/>
      <c r="AP16" s="1"/>
      <c r="AQ16" s="1"/>
      <c r="AR16" s="663" t="s">
        <v>137</v>
      </c>
      <c r="AS16" s="664"/>
      <c r="AT16" s="1"/>
      <c r="AU16" s="1"/>
      <c r="AV16" s="663" t="s">
        <v>136</v>
      </c>
      <c r="AW16" s="664"/>
      <c r="AX16" s="1"/>
      <c r="AY16" s="1"/>
      <c r="AZ16" s="663" t="s">
        <v>135</v>
      </c>
      <c r="BA16" s="664"/>
      <c r="BB16" s="1"/>
      <c r="BC16" s="1"/>
      <c r="BD16" s="663" t="s">
        <v>134</v>
      </c>
      <c r="BE16" s="664"/>
      <c r="BF16" s="1"/>
      <c r="BG16" s="1"/>
      <c r="BH16" s="663" t="s">
        <v>133</v>
      </c>
      <c r="BI16" s="664"/>
      <c r="BJ16" s="1"/>
      <c r="BK16" s="1"/>
      <c r="BL16" s="663" t="s">
        <v>132</v>
      </c>
      <c r="BM16" s="664"/>
      <c r="BN16" s="1"/>
      <c r="BO16" s="1"/>
    </row>
    <row r="17" spans="1:67" x14ac:dyDescent="0.25">
      <c r="A17" s="666"/>
      <c r="B17" s="104"/>
      <c r="C17" s="1"/>
      <c r="D17" s="102" t="s">
        <v>100</v>
      </c>
      <c r="E17" s="102" t="s">
        <v>99</v>
      </c>
      <c r="F17" s="102" t="s">
        <v>130</v>
      </c>
      <c r="G17" s="102" t="s">
        <v>129</v>
      </c>
      <c r="H17" s="102" t="s">
        <v>100</v>
      </c>
      <c r="I17" s="102" t="s">
        <v>99</v>
      </c>
      <c r="J17" s="102" t="s">
        <v>128</v>
      </c>
      <c r="K17" s="102" t="s">
        <v>127</v>
      </c>
      <c r="L17" s="102" t="s">
        <v>100</v>
      </c>
      <c r="M17" s="102" t="s">
        <v>99</v>
      </c>
      <c r="N17" s="102" t="s">
        <v>126</v>
      </c>
      <c r="O17" s="102" t="s">
        <v>125</v>
      </c>
      <c r="P17" s="102" t="s">
        <v>100</v>
      </c>
      <c r="Q17" s="102" t="s">
        <v>99</v>
      </c>
      <c r="R17" s="102" t="s">
        <v>124</v>
      </c>
      <c r="S17" s="102" t="s">
        <v>123</v>
      </c>
      <c r="T17" s="102" t="s">
        <v>100</v>
      </c>
      <c r="U17" s="102" t="s">
        <v>99</v>
      </c>
      <c r="V17" s="102" t="s">
        <v>122</v>
      </c>
      <c r="W17" s="102" t="s">
        <v>121</v>
      </c>
      <c r="X17" s="102" t="s">
        <v>100</v>
      </c>
      <c r="Y17" s="102" t="s">
        <v>99</v>
      </c>
      <c r="Z17" s="102" t="s">
        <v>120</v>
      </c>
      <c r="AA17" s="102" t="s">
        <v>119</v>
      </c>
      <c r="AB17" s="102" t="s">
        <v>100</v>
      </c>
      <c r="AC17" s="102" t="s">
        <v>99</v>
      </c>
      <c r="AD17" s="102" t="s">
        <v>118</v>
      </c>
      <c r="AE17" s="102" t="s">
        <v>117</v>
      </c>
      <c r="AF17" s="102" t="s">
        <v>100</v>
      </c>
      <c r="AG17" s="102" t="s">
        <v>99</v>
      </c>
      <c r="AH17" s="102" t="s">
        <v>116</v>
      </c>
      <c r="AI17" s="102" t="s">
        <v>115</v>
      </c>
      <c r="AJ17" s="102" t="s">
        <v>100</v>
      </c>
      <c r="AK17" s="102" t="s">
        <v>99</v>
      </c>
      <c r="AL17" s="102" t="s">
        <v>114</v>
      </c>
      <c r="AM17" s="102" t="s">
        <v>113</v>
      </c>
      <c r="AN17" s="102" t="s">
        <v>100</v>
      </c>
      <c r="AO17" s="102" t="s">
        <v>99</v>
      </c>
      <c r="AP17" s="102" t="s">
        <v>112</v>
      </c>
      <c r="AQ17" s="102" t="s">
        <v>111</v>
      </c>
      <c r="AR17" s="102" t="s">
        <v>100</v>
      </c>
      <c r="AS17" s="102" t="s">
        <v>99</v>
      </c>
      <c r="AT17" s="102" t="s">
        <v>110</v>
      </c>
      <c r="AU17" s="102" t="s">
        <v>109</v>
      </c>
      <c r="AV17" s="102" t="s">
        <v>100</v>
      </c>
      <c r="AW17" s="102" t="s">
        <v>99</v>
      </c>
      <c r="AX17" s="102" t="s">
        <v>108</v>
      </c>
      <c r="AY17" s="102" t="s">
        <v>107</v>
      </c>
      <c r="AZ17" s="102" t="s">
        <v>100</v>
      </c>
      <c r="BA17" s="102" t="s">
        <v>99</v>
      </c>
      <c r="BB17" s="102" t="s">
        <v>106</v>
      </c>
      <c r="BC17" s="102" t="s">
        <v>105</v>
      </c>
      <c r="BD17" s="102" t="s">
        <v>100</v>
      </c>
      <c r="BE17" s="102" t="s">
        <v>99</v>
      </c>
      <c r="BF17" s="102" t="s">
        <v>104</v>
      </c>
      <c r="BG17" s="102" t="s">
        <v>103</v>
      </c>
      <c r="BH17" s="102" t="s">
        <v>100</v>
      </c>
      <c r="BI17" s="102" t="s">
        <v>99</v>
      </c>
      <c r="BJ17" s="102" t="s">
        <v>102</v>
      </c>
      <c r="BK17" s="102" t="s">
        <v>101</v>
      </c>
      <c r="BL17" s="102" t="s">
        <v>100</v>
      </c>
      <c r="BM17" s="102" t="s">
        <v>99</v>
      </c>
      <c r="BN17" s="102" t="s">
        <v>98</v>
      </c>
      <c r="BO17" s="102" t="s">
        <v>97</v>
      </c>
    </row>
    <row r="18" spans="1:67" x14ac:dyDescent="0.25">
      <c r="A18" s="666"/>
      <c r="B18" s="101" t="s">
        <v>175</v>
      </c>
      <c r="C18" s="100"/>
      <c r="D18" s="99"/>
      <c r="E18" s="99"/>
      <c r="F18" s="98"/>
      <c r="G18" s="98"/>
      <c r="H18" s="99"/>
      <c r="I18" s="99"/>
      <c r="J18" s="98"/>
      <c r="K18" s="98"/>
      <c r="L18" s="99"/>
      <c r="M18" s="99"/>
      <c r="N18" s="98"/>
      <c r="O18" s="98"/>
      <c r="P18" s="99"/>
      <c r="Q18" s="99"/>
      <c r="R18" s="98"/>
      <c r="S18" s="98"/>
      <c r="T18" s="99"/>
      <c r="U18" s="99"/>
      <c r="V18" s="98"/>
      <c r="W18" s="98"/>
      <c r="X18" s="99"/>
      <c r="Y18" s="99"/>
      <c r="Z18" s="98"/>
      <c r="AA18" s="98"/>
      <c r="AB18" s="99"/>
      <c r="AC18" s="99"/>
      <c r="AD18" s="98"/>
      <c r="AE18" s="98"/>
      <c r="AF18" s="99"/>
      <c r="AG18" s="99"/>
      <c r="AH18" s="98"/>
      <c r="AI18" s="98"/>
      <c r="AJ18" s="99"/>
      <c r="AK18" s="99"/>
      <c r="AL18" s="98"/>
      <c r="AM18" s="98"/>
      <c r="AN18" s="99"/>
      <c r="AO18" s="99"/>
      <c r="AP18" s="98"/>
      <c r="AQ18" s="98"/>
      <c r="AR18" s="99"/>
      <c r="AS18" s="99"/>
      <c r="AT18" s="98"/>
      <c r="AU18" s="98"/>
      <c r="AV18" s="99"/>
      <c r="AW18" s="99"/>
      <c r="AX18" s="98"/>
      <c r="AY18" s="98"/>
      <c r="AZ18" s="99"/>
      <c r="BA18" s="99"/>
      <c r="BB18" s="98"/>
      <c r="BC18" s="98"/>
      <c r="BD18" s="99"/>
      <c r="BE18" s="99"/>
      <c r="BF18" s="98"/>
      <c r="BG18" s="98"/>
      <c r="BH18" s="99"/>
      <c r="BI18" s="99"/>
      <c r="BJ18" s="98"/>
      <c r="BK18" s="98"/>
      <c r="BL18" s="99"/>
      <c r="BM18" s="99"/>
      <c r="BN18" s="98"/>
      <c r="BO18" s="98"/>
    </row>
    <row r="19" spans="1:67" x14ac:dyDescent="0.25">
      <c r="A19" s="666"/>
      <c r="B19" s="104"/>
      <c r="C19" s="103"/>
      <c r="D19" s="102" t="s">
        <v>100</v>
      </c>
      <c r="E19" s="102" t="s">
        <v>99</v>
      </c>
      <c r="F19" s="102" t="s">
        <v>130</v>
      </c>
      <c r="G19" s="102" t="s">
        <v>129</v>
      </c>
      <c r="H19" s="102" t="s">
        <v>100</v>
      </c>
      <c r="I19" s="102" t="s">
        <v>99</v>
      </c>
      <c r="J19" s="102" t="s">
        <v>128</v>
      </c>
      <c r="K19" s="102" t="s">
        <v>127</v>
      </c>
      <c r="L19" s="102" t="s">
        <v>100</v>
      </c>
      <c r="M19" s="102" t="s">
        <v>99</v>
      </c>
      <c r="N19" s="102" t="s">
        <v>126</v>
      </c>
      <c r="O19" s="102" t="s">
        <v>125</v>
      </c>
      <c r="P19" s="102" t="s">
        <v>100</v>
      </c>
      <c r="Q19" s="102" t="s">
        <v>99</v>
      </c>
      <c r="R19" s="102" t="s">
        <v>124</v>
      </c>
      <c r="S19" s="102" t="s">
        <v>123</v>
      </c>
      <c r="T19" s="102" t="s">
        <v>100</v>
      </c>
      <c r="U19" s="102" t="s">
        <v>99</v>
      </c>
      <c r="V19" s="102" t="s">
        <v>122</v>
      </c>
      <c r="W19" s="102" t="s">
        <v>121</v>
      </c>
      <c r="X19" s="102" t="s">
        <v>100</v>
      </c>
      <c r="Y19" s="102" t="s">
        <v>99</v>
      </c>
      <c r="Z19" s="102" t="s">
        <v>120</v>
      </c>
      <c r="AA19" s="102" t="s">
        <v>119</v>
      </c>
      <c r="AB19" s="102" t="s">
        <v>100</v>
      </c>
      <c r="AC19" s="102" t="s">
        <v>99</v>
      </c>
      <c r="AD19" s="102" t="s">
        <v>118</v>
      </c>
      <c r="AE19" s="102" t="s">
        <v>117</v>
      </c>
      <c r="AF19" s="102" t="s">
        <v>100</v>
      </c>
      <c r="AG19" s="102" t="s">
        <v>99</v>
      </c>
      <c r="AH19" s="102" t="s">
        <v>116</v>
      </c>
      <c r="AI19" s="102" t="s">
        <v>115</v>
      </c>
      <c r="AJ19" s="102" t="s">
        <v>100</v>
      </c>
      <c r="AK19" s="102" t="s">
        <v>99</v>
      </c>
      <c r="AL19" s="102" t="s">
        <v>114</v>
      </c>
      <c r="AM19" s="102" t="s">
        <v>113</v>
      </c>
      <c r="AN19" s="102" t="s">
        <v>100</v>
      </c>
      <c r="AO19" s="102" t="s">
        <v>99</v>
      </c>
      <c r="AP19" s="102" t="s">
        <v>112</v>
      </c>
      <c r="AQ19" s="102" t="s">
        <v>111</v>
      </c>
      <c r="AR19" s="102" t="s">
        <v>100</v>
      </c>
      <c r="AS19" s="102" t="s">
        <v>99</v>
      </c>
      <c r="AT19" s="102" t="s">
        <v>110</v>
      </c>
      <c r="AU19" s="102" t="s">
        <v>109</v>
      </c>
      <c r="AV19" s="102" t="s">
        <v>100</v>
      </c>
      <c r="AW19" s="102" t="s">
        <v>99</v>
      </c>
      <c r="AX19" s="102" t="s">
        <v>108</v>
      </c>
      <c r="AY19" s="102" t="s">
        <v>107</v>
      </c>
      <c r="AZ19" s="102" t="s">
        <v>100</v>
      </c>
      <c r="BA19" s="102" t="s">
        <v>99</v>
      </c>
      <c r="BB19" s="102" t="s">
        <v>106</v>
      </c>
      <c r="BC19" s="102" t="s">
        <v>105</v>
      </c>
      <c r="BD19" s="102" t="s">
        <v>100</v>
      </c>
      <c r="BE19" s="102" t="s">
        <v>99</v>
      </c>
      <c r="BF19" s="102" t="s">
        <v>104</v>
      </c>
      <c r="BG19" s="102" t="s">
        <v>103</v>
      </c>
      <c r="BH19" s="102" t="s">
        <v>100</v>
      </c>
      <c r="BI19" s="102" t="s">
        <v>99</v>
      </c>
      <c r="BJ19" s="102" t="s">
        <v>102</v>
      </c>
      <c r="BK19" s="102" t="s">
        <v>101</v>
      </c>
      <c r="BL19" s="102" t="s">
        <v>100</v>
      </c>
      <c r="BM19" s="102" t="s">
        <v>99</v>
      </c>
      <c r="BN19" s="102" t="s">
        <v>98</v>
      </c>
      <c r="BO19" s="102" t="s">
        <v>97</v>
      </c>
    </row>
    <row r="20" spans="1:67" x14ac:dyDescent="0.25">
      <c r="A20" s="666"/>
      <c r="B20" s="101" t="s">
        <v>174</v>
      </c>
      <c r="C20" s="210"/>
      <c r="D20" s="99"/>
      <c r="E20" s="99"/>
      <c r="F20" s="98"/>
      <c r="G20" s="98"/>
      <c r="H20" s="99"/>
      <c r="I20" s="99"/>
      <c r="J20" s="98"/>
      <c r="K20" s="98"/>
      <c r="L20" s="99"/>
      <c r="M20" s="99"/>
      <c r="N20" s="98"/>
      <c r="O20" s="98"/>
      <c r="P20" s="99"/>
      <c r="Q20" s="99"/>
      <c r="R20" s="98"/>
      <c r="S20" s="98"/>
      <c r="T20" s="99"/>
      <c r="U20" s="99"/>
      <c r="V20" s="98"/>
      <c r="W20" s="98"/>
      <c r="X20" s="99"/>
      <c r="Y20" s="99"/>
      <c r="Z20" s="98"/>
      <c r="AA20" s="98"/>
      <c r="AB20" s="99"/>
      <c r="AC20" s="99"/>
      <c r="AD20" s="98"/>
      <c r="AE20" s="98"/>
      <c r="AF20" s="99"/>
      <c r="AG20" s="99"/>
      <c r="AH20" s="98"/>
      <c r="AI20" s="98"/>
      <c r="AJ20" s="99"/>
      <c r="AK20" s="99"/>
      <c r="AL20" s="98"/>
      <c r="AM20" s="98"/>
      <c r="AN20" s="99"/>
      <c r="AO20" s="99"/>
      <c r="AP20" s="98"/>
      <c r="AQ20" s="98"/>
      <c r="AR20" s="99"/>
      <c r="AS20" s="99"/>
      <c r="AT20" s="98"/>
      <c r="AU20" s="98"/>
      <c r="AV20" s="99"/>
      <c r="AW20" s="99"/>
      <c r="AX20" s="98"/>
      <c r="AY20" s="98"/>
      <c r="AZ20" s="99"/>
      <c r="BA20" s="99"/>
      <c r="BB20" s="98"/>
      <c r="BC20" s="98"/>
      <c r="BD20" s="99"/>
      <c r="BE20" s="99"/>
      <c r="BF20" s="98"/>
      <c r="BG20" s="98"/>
      <c r="BH20" s="99"/>
      <c r="BI20" s="99"/>
      <c r="BJ20" s="98"/>
      <c r="BK20" s="98"/>
      <c r="BL20" s="99"/>
      <c r="BM20" s="99"/>
      <c r="BN20" s="98"/>
      <c r="BO20" s="98"/>
    </row>
    <row r="22" spans="1:67" x14ac:dyDescent="0.25">
      <c r="D22" s="97" t="s">
        <v>173</v>
      </c>
      <c r="E22">
        <f>SUM(G18,K18,O18,S18,W18,AA18,AE18,AI18,AM18,AQ18,AU18,AY18,BC18,BG18,BK18,BO18)</f>
        <v>0</v>
      </c>
      <c r="G22" s="97" t="s">
        <v>94</v>
      </c>
      <c r="J22" t="s">
        <v>172</v>
      </c>
      <c r="K22" t="b">
        <f>G23</f>
        <v>0</v>
      </c>
    </row>
    <row r="23" spans="1:67" x14ac:dyDescent="0.25">
      <c r="D23" s="97" t="s">
        <v>171</v>
      </c>
      <c r="E23">
        <f>SUM(G20,K20,O20,S20,W20,AA20,AE20,AI20,AM20,AQ20,AU20,AY20,BC20,BG20,BK20,BO20)</f>
        <v>0</v>
      </c>
      <c r="G23" t="b">
        <f>IF(E22&gt;E23,C18,IF(E23&gt;E22,C20))</f>
        <v>0</v>
      </c>
      <c r="J23" t="s">
        <v>170</v>
      </c>
      <c r="K23">
        <f>IF(K22=C18,C20,C18)</f>
        <v>0</v>
      </c>
    </row>
    <row r="26" spans="1:67" x14ac:dyDescent="0.25">
      <c r="A26" s="667"/>
      <c r="B26" s="19"/>
      <c r="C26" s="1"/>
      <c r="D26" s="663" t="s">
        <v>147</v>
      </c>
      <c r="E26" s="664"/>
      <c r="F26" s="1"/>
      <c r="G26" s="1"/>
      <c r="H26" s="663" t="s">
        <v>146</v>
      </c>
      <c r="I26" s="664"/>
      <c r="J26" s="1"/>
      <c r="K26" s="1"/>
      <c r="L26" s="663" t="s">
        <v>145</v>
      </c>
      <c r="M26" s="664"/>
      <c r="N26" s="1"/>
      <c r="O26" s="1"/>
      <c r="P26" s="663" t="s">
        <v>144</v>
      </c>
      <c r="Q26" s="664"/>
      <c r="R26" s="1"/>
      <c r="S26" s="1"/>
      <c r="T26" s="663" t="s">
        <v>143</v>
      </c>
      <c r="U26" s="664"/>
      <c r="V26" s="1"/>
      <c r="W26" s="1"/>
      <c r="X26" s="663" t="s">
        <v>142</v>
      </c>
      <c r="Y26" s="664"/>
      <c r="Z26" s="1"/>
      <c r="AA26" s="1"/>
      <c r="AB26" s="663" t="s">
        <v>141</v>
      </c>
      <c r="AC26" s="664"/>
      <c r="AD26" s="1"/>
      <c r="AE26" s="1"/>
      <c r="AF26" s="663" t="s">
        <v>140</v>
      </c>
      <c r="AG26" s="664"/>
      <c r="AH26" s="1"/>
      <c r="AI26" s="1"/>
      <c r="AJ26" s="663" t="s">
        <v>139</v>
      </c>
      <c r="AK26" s="664"/>
      <c r="AL26" s="1"/>
      <c r="AM26" s="1"/>
      <c r="AN26" s="663" t="s">
        <v>138</v>
      </c>
      <c r="AO26" s="664"/>
      <c r="AP26" s="1"/>
      <c r="AQ26" s="1"/>
      <c r="AR26" s="663" t="s">
        <v>137</v>
      </c>
      <c r="AS26" s="664"/>
      <c r="AT26" s="1"/>
      <c r="AU26" s="1"/>
      <c r="AV26" s="663" t="s">
        <v>136</v>
      </c>
      <c r="AW26" s="664"/>
      <c r="AX26" s="1"/>
      <c r="AY26" s="1"/>
      <c r="AZ26" s="663" t="s">
        <v>135</v>
      </c>
      <c r="BA26" s="664"/>
      <c r="BB26" s="1"/>
      <c r="BC26" s="1"/>
      <c r="BD26" s="663" t="s">
        <v>134</v>
      </c>
      <c r="BE26" s="664"/>
      <c r="BF26" s="1"/>
      <c r="BG26" s="1"/>
      <c r="BH26" s="663" t="s">
        <v>133</v>
      </c>
      <c r="BI26" s="664"/>
      <c r="BJ26" s="1"/>
      <c r="BK26" s="1"/>
      <c r="BL26" s="663" t="s">
        <v>132</v>
      </c>
      <c r="BM26" s="664"/>
      <c r="BN26" s="1"/>
      <c r="BO26" s="1"/>
    </row>
    <row r="27" spans="1:67" x14ac:dyDescent="0.25">
      <c r="A27" s="666"/>
      <c r="B27" s="104"/>
      <c r="C27" s="1"/>
      <c r="D27" s="102" t="s">
        <v>100</v>
      </c>
      <c r="E27" s="102" t="s">
        <v>99</v>
      </c>
      <c r="F27" s="102" t="s">
        <v>130</v>
      </c>
      <c r="G27" s="102" t="s">
        <v>129</v>
      </c>
      <c r="H27" s="102" t="s">
        <v>100</v>
      </c>
      <c r="I27" s="102" t="s">
        <v>99</v>
      </c>
      <c r="J27" s="102" t="s">
        <v>128</v>
      </c>
      <c r="K27" s="102" t="s">
        <v>127</v>
      </c>
      <c r="L27" s="102" t="s">
        <v>100</v>
      </c>
      <c r="M27" s="102" t="s">
        <v>99</v>
      </c>
      <c r="N27" s="102" t="s">
        <v>126</v>
      </c>
      <c r="O27" s="102" t="s">
        <v>125</v>
      </c>
      <c r="P27" s="102" t="s">
        <v>100</v>
      </c>
      <c r="Q27" s="102" t="s">
        <v>99</v>
      </c>
      <c r="R27" s="102" t="s">
        <v>124</v>
      </c>
      <c r="S27" s="102" t="s">
        <v>123</v>
      </c>
      <c r="T27" s="102" t="s">
        <v>100</v>
      </c>
      <c r="U27" s="102" t="s">
        <v>99</v>
      </c>
      <c r="V27" s="102" t="s">
        <v>122</v>
      </c>
      <c r="W27" s="102" t="s">
        <v>121</v>
      </c>
      <c r="X27" s="102" t="s">
        <v>100</v>
      </c>
      <c r="Y27" s="102" t="s">
        <v>99</v>
      </c>
      <c r="Z27" s="102" t="s">
        <v>120</v>
      </c>
      <c r="AA27" s="102" t="s">
        <v>119</v>
      </c>
      <c r="AB27" s="102" t="s">
        <v>100</v>
      </c>
      <c r="AC27" s="102" t="s">
        <v>99</v>
      </c>
      <c r="AD27" s="102" t="s">
        <v>118</v>
      </c>
      <c r="AE27" s="102" t="s">
        <v>117</v>
      </c>
      <c r="AF27" s="102" t="s">
        <v>100</v>
      </c>
      <c r="AG27" s="102" t="s">
        <v>99</v>
      </c>
      <c r="AH27" s="102" t="s">
        <v>116</v>
      </c>
      <c r="AI27" s="102" t="s">
        <v>115</v>
      </c>
      <c r="AJ27" s="102" t="s">
        <v>100</v>
      </c>
      <c r="AK27" s="102" t="s">
        <v>99</v>
      </c>
      <c r="AL27" s="102" t="s">
        <v>114</v>
      </c>
      <c r="AM27" s="102" t="s">
        <v>113</v>
      </c>
      <c r="AN27" s="102" t="s">
        <v>100</v>
      </c>
      <c r="AO27" s="102" t="s">
        <v>99</v>
      </c>
      <c r="AP27" s="102" t="s">
        <v>112</v>
      </c>
      <c r="AQ27" s="102" t="s">
        <v>111</v>
      </c>
      <c r="AR27" s="102" t="s">
        <v>100</v>
      </c>
      <c r="AS27" s="102" t="s">
        <v>99</v>
      </c>
      <c r="AT27" s="102" t="s">
        <v>110</v>
      </c>
      <c r="AU27" s="102" t="s">
        <v>109</v>
      </c>
      <c r="AV27" s="102" t="s">
        <v>100</v>
      </c>
      <c r="AW27" s="102" t="s">
        <v>99</v>
      </c>
      <c r="AX27" s="102" t="s">
        <v>108</v>
      </c>
      <c r="AY27" s="102" t="s">
        <v>107</v>
      </c>
      <c r="AZ27" s="102" t="s">
        <v>100</v>
      </c>
      <c r="BA27" s="102" t="s">
        <v>99</v>
      </c>
      <c r="BB27" s="102" t="s">
        <v>106</v>
      </c>
      <c r="BC27" s="102" t="s">
        <v>105</v>
      </c>
      <c r="BD27" s="102" t="s">
        <v>100</v>
      </c>
      <c r="BE27" s="102" t="s">
        <v>99</v>
      </c>
      <c r="BF27" s="102" t="s">
        <v>104</v>
      </c>
      <c r="BG27" s="102" t="s">
        <v>103</v>
      </c>
      <c r="BH27" s="102" t="s">
        <v>100</v>
      </c>
      <c r="BI27" s="102" t="s">
        <v>99</v>
      </c>
      <c r="BJ27" s="102" t="s">
        <v>102</v>
      </c>
      <c r="BK27" s="102" t="s">
        <v>101</v>
      </c>
      <c r="BL27" s="102" t="s">
        <v>100</v>
      </c>
      <c r="BM27" s="102" t="s">
        <v>99</v>
      </c>
      <c r="BN27" s="102" t="s">
        <v>98</v>
      </c>
      <c r="BO27" s="102" t="s">
        <v>97</v>
      </c>
    </row>
    <row r="28" spans="1:67" x14ac:dyDescent="0.25">
      <c r="A28" s="666"/>
      <c r="B28" s="101" t="s">
        <v>168</v>
      </c>
      <c r="C28" s="210"/>
      <c r="D28" s="99"/>
      <c r="E28" s="99"/>
      <c r="F28" s="98"/>
      <c r="G28" s="98"/>
      <c r="H28" s="99"/>
      <c r="I28" s="99"/>
      <c r="J28" s="98"/>
      <c r="K28" s="98"/>
      <c r="L28" s="99"/>
      <c r="M28" s="99"/>
      <c r="N28" s="98"/>
      <c r="O28" s="98"/>
      <c r="P28" s="99"/>
      <c r="Q28" s="99"/>
      <c r="R28" s="98"/>
      <c r="S28" s="98"/>
      <c r="T28" s="99"/>
      <c r="U28" s="99"/>
      <c r="V28" s="98"/>
      <c r="W28" s="98"/>
      <c r="X28" s="99"/>
      <c r="Y28" s="99"/>
      <c r="Z28" s="98"/>
      <c r="AA28" s="98"/>
      <c r="AB28" s="99"/>
      <c r="AC28" s="99"/>
      <c r="AD28" s="98"/>
      <c r="AE28" s="98"/>
      <c r="AF28" s="99"/>
      <c r="AG28" s="99"/>
      <c r="AH28" s="98"/>
      <c r="AI28" s="98"/>
      <c r="AJ28" s="99"/>
      <c r="AK28" s="99"/>
      <c r="AL28" s="98"/>
      <c r="AM28" s="98"/>
      <c r="AN28" s="99"/>
      <c r="AO28" s="99"/>
      <c r="AP28" s="98"/>
      <c r="AQ28" s="98"/>
      <c r="AR28" s="99"/>
      <c r="AS28" s="99"/>
      <c r="AT28" s="98"/>
      <c r="AU28" s="98"/>
      <c r="AV28" s="99"/>
      <c r="AW28" s="99"/>
      <c r="AX28" s="98"/>
      <c r="AY28" s="98"/>
      <c r="AZ28" s="99"/>
      <c r="BA28" s="99"/>
      <c r="BB28" s="98"/>
      <c r="BC28" s="98"/>
      <c r="BD28" s="99"/>
      <c r="BE28" s="99"/>
      <c r="BF28" s="98"/>
      <c r="BG28" s="98"/>
      <c r="BH28" s="99"/>
      <c r="BI28" s="99"/>
      <c r="BJ28" s="98"/>
      <c r="BK28" s="98"/>
      <c r="BL28" s="99"/>
      <c r="BM28" s="99"/>
      <c r="BN28" s="98"/>
      <c r="BO28" s="98"/>
    </row>
    <row r="29" spans="1:67" x14ac:dyDescent="0.25">
      <c r="A29" s="666"/>
      <c r="B29" s="104"/>
      <c r="C29" s="103"/>
      <c r="D29" s="102" t="s">
        <v>100</v>
      </c>
      <c r="E29" s="102" t="s">
        <v>99</v>
      </c>
      <c r="F29" s="102" t="s">
        <v>130</v>
      </c>
      <c r="G29" s="102" t="s">
        <v>129</v>
      </c>
      <c r="H29" s="102" t="s">
        <v>100</v>
      </c>
      <c r="I29" s="102" t="s">
        <v>99</v>
      </c>
      <c r="J29" s="102" t="s">
        <v>128</v>
      </c>
      <c r="K29" s="102" t="s">
        <v>127</v>
      </c>
      <c r="L29" s="102" t="s">
        <v>100</v>
      </c>
      <c r="M29" s="102" t="s">
        <v>99</v>
      </c>
      <c r="N29" s="102" t="s">
        <v>126</v>
      </c>
      <c r="O29" s="102" t="s">
        <v>125</v>
      </c>
      <c r="P29" s="102" t="s">
        <v>100</v>
      </c>
      <c r="Q29" s="102" t="s">
        <v>99</v>
      </c>
      <c r="R29" s="102" t="s">
        <v>124</v>
      </c>
      <c r="S29" s="102" t="s">
        <v>123</v>
      </c>
      <c r="T29" s="102" t="s">
        <v>100</v>
      </c>
      <c r="U29" s="102" t="s">
        <v>99</v>
      </c>
      <c r="V29" s="102" t="s">
        <v>122</v>
      </c>
      <c r="W29" s="102" t="s">
        <v>121</v>
      </c>
      <c r="X29" s="102" t="s">
        <v>100</v>
      </c>
      <c r="Y29" s="102" t="s">
        <v>99</v>
      </c>
      <c r="Z29" s="102" t="s">
        <v>120</v>
      </c>
      <c r="AA29" s="102" t="s">
        <v>119</v>
      </c>
      <c r="AB29" s="102" t="s">
        <v>100</v>
      </c>
      <c r="AC29" s="102" t="s">
        <v>99</v>
      </c>
      <c r="AD29" s="102" t="s">
        <v>118</v>
      </c>
      <c r="AE29" s="102" t="s">
        <v>117</v>
      </c>
      <c r="AF29" s="102" t="s">
        <v>100</v>
      </c>
      <c r="AG29" s="102" t="s">
        <v>99</v>
      </c>
      <c r="AH29" s="102" t="s">
        <v>116</v>
      </c>
      <c r="AI29" s="102" t="s">
        <v>115</v>
      </c>
      <c r="AJ29" s="102" t="s">
        <v>100</v>
      </c>
      <c r="AK29" s="102" t="s">
        <v>99</v>
      </c>
      <c r="AL29" s="102" t="s">
        <v>114</v>
      </c>
      <c r="AM29" s="102" t="s">
        <v>113</v>
      </c>
      <c r="AN29" s="102" t="s">
        <v>100</v>
      </c>
      <c r="AO29" s="102" t="s">
        <v>99</v>
      </c>
      <c r="AP29" s="102" t="s">
        <v>112</v>
      </c>
      <c r="AQ29" s="102" t="s">
        <v>111</v>
      </c>
      <c r="AR29" s="102" t="s">
        <v>100</v>
      </c>
      <c r="AS29" s="102" t="s">
        <v>99</v>
      </c>
      <c r="AT29" s="102" t="s">
        <v>110</v>
      </c>
      <c r="AU29" s="102" t="s">
        <v>109</v>
      </c>
      <c r="AV29" s="102" t="s">
        <v>100</v>
      </c>
      <c r="AW29" s="102" t="s">
        <v>99</v>
      </c>
      <c r="AX29" s="102" t="s">
        <v>108</v>
      </c>
      <c r="AY29" s="102" t="s">
        <v>107</v>
      </c>
      <c r="AZ29" s="102" t="s">
        <v>100</v>
      </c>
      <c r="BA29" s="102" t="s">
        <v>99</v>
      </c>
      <c r="BB29" s="102" t="s">
        <v>106</v>
      </c>
      <c r="BC29" s="102" t="s">
        <v>105</v>
      </c>
      <c r="BD29" s="102" t="s">
        <v>100</v>
      </c>
      <c r="BE29" s="102" t="s">
        <v>99</v>
      </c>
      <c r="BF29" s="102" t="s">
        <v>104</v>
      </c>
      <c r="BG29" s="102" t="s">
        <v>103</v>
      </c>
      <c r="BH29" s="102" t="s">
        <v>100</v>
      </c>
      <c r="BI29" s="102" t="s">
        <v>99</v>
      </c>
      <c r="BJ29" s="102" t="s">
        <v>102</v>
      </c>
      <c r="BK29" s="102" t="s">
        <v>101</v>
      </c>
      <c r="BL29" s="102" t="s">
        <v>100</v>
      </c>
      <c r="BM29" s="102" t="s">
        <v>99</v>
      </c>
      <c r="BN29" s="102" t="s">
        <v>98</v>
      </c>
      <c r="BO29" s="102" t="s">
        <v>97</v>
      </c>
    </row>
    <row r="30" spans="1:67" x14ac:dyDescent="0.25">
      <c r="A30" s="666"/>
      <c r="B30" s="101" t="s">
        <v>167</v>
      </c>
      <c r="C30" s="211"/>
      <c r="D30" s="99"/>
      <c r="E30" s="99"/>
      <c r="F30" s="98"/>
      <c r="G30" s="98"/>
      <c r="H30" s="99"/>
      <c r="I30" s="99"/>
      <c r="J30" s="98"/>
      <c r="K30" s="98"/>
      <c r="L30" s="99"/>
      <c r="M30" s="99"/>
      <c r="N30" s="98"/>
      <c r="O30" s="98"/>
      <c r="P30" s="99"/>
      <c r="Q30" s="99"/>
      <c r="R30" s="98"/>
      <c r="S30" s="98"/>
      <c r="T30" s="99"/>
      <c r="U30" s="99"/>
      <c r="V30" s="98"/>
      <c r="W30" s="98"/>
      <c r="X30" s="99"/>
      <c r="Y30" s="99"/>
      <c r="Z30" s="98"/>
      <c r="AA30" s="98"/>
      <c r="AB30" s="99"/>
      <c r="AC30" s="99"/>
      <c r="AD30" s="98"/>
      <c r="AE30" s="98"/>
      <c r="AF30" s="99"/>
      <c r="AG30" s="99"/>
      <c r="AH30" s="98"/>
      <c r="AI30" s="98"/>
      <c r="AJ30" s="99"/>
      <c r="AK30" s="99"/>
      <c r="AL30" s="98"/>
      <c r="AM30" s="98"/>
      <c r="AN30" s="99"/>
      <c r="AO30" s="99"/>
      <c r="AP30" s="98"/>
      <c r="AQ30" s="98"/>
      <c r="AR30" s="99"/>
      <c r="AS30" s="99"/>
      <c r="AT30" s="98"/>
      <c r="AU30" s="98"/>
      <c r="AV30" s="99"/>
      <c r="AW30" s="99"/>
      <c r="AX30" s="98"/>
      <c r="AY30" s="98"/>
      <c r="AZ30" s="99"/>
      <c r="BA30" s="99"/>
      <c r="BB30" s="98"/>
      <c r="BC30" s="98"/>
      <c r="BD30" s="99"/>
      <c r="BE30" s="99"/>
      <c r="BF30" s="98"/>
      <c r="BG30" s="98"/>
      <c r="BH30" s="99"/>
      <c r="BI30" s="99"/>
      <c r="BJ30" s="98"/>
      <c r="BK30" s="98"/>
      <c r="BL30" s="99"/>
      <c r="BM30" s="99"/>
      <c r="BN30" s="98"/>
      <c r="BO30" s="98"/>
    </row>
    <row r="32" spans="1:67" x14ac:dyDescent="0.25">
      <c r="D32" s="97" t="s">
        <v>166</v>
      </c>
      <c r="E32">
        <f>SUM(G28,K28,O28,S28,W28,AA28,AE28,AI28,AM28,AQ28,AU28,AY28,BC28,BG28,BK28,BO28)</f>
        <v>0</v>
      </c>
      <c r="G32" s="97" t="s">
        <v>94</v>
      </c>
      <c r="J32" t="s">
        <v>179</v>
      </c>
      <c r="K32" t="b">
        <f>G33</f>
        <v>0</v>
      </c>
    </row>
    <row r="33" spans="1:67" x14ac:dyDescent="0.25">
      <c r="D33" s="97" t="s">
        <v>164</v>
      </c>
      <c r="E33">
        <f>SUM(G30,K30,O30,S30,W30,AA30,AE30,AI30,AM30,AQ30,AU30,AY30,BC30,BG30,BK30,BO30)</f>
        <v>0</v>
      </c>
      <c r="G33" t="b">
        <f>IF(E32&gt;E33,C28,IF(E33&gt;E32,C30))</f>
        <v>0</v>
      </c>
      <c r="J33" t="s">
        <v>177</v>
      </c>
      <c r="K33">
        <f>IF(K32=C28,C30,C28)</f>
        <v>0</v>
      </c>
    </row>
    <row r="36" spans="1:67" x14ac:dyDescent="0.25">
      <c r="A36" s="665"/>
      <c r="B36" s="19"/>
      <c r="C36" s="1"/>
      <c r="D36" s="663" t="s">
        <v>147</v>
      </c>
      <c r="E36" s="664"/>
      <c r="F36" s="1"/>
      <c r="G36" s="1"/>
      <c r="H36" s="663" t="s">
        <v>146</v>
      </c>
      <c r="I36" s="664"/>
      <c r="J36" s="1"/>
      <c r="K36" s="1"/>
      <c r="L36" s="663" t="s">
        <v>145</v>
      </c>
      <c r="M36" s="664"/>
      <c r="N36" s="1"/>
      <c r="O36" s="1"/>
      <c r="P36" s="663" t="s">
        <v>144</v>
      </c>
      <c r="Q36" s="664"/>
      <c r="R36" s="1"/>
      <c r="S36" s="1"/>
      <c r="T36" s="663" t="s">
        <v>143</v>
      </c>
      <c r="U36" s="664"/>
      <c r="V36" s="1"/>
      <c r="W36" s="1"/>
      <c r="X36" s="663" t="s">
        <v>142</v>
      </c>
      <c r="Y36" s="664"/>
      <c r="Z36" s="1"/>
      <c r="AA36" s="1"/>
      <c r="AB36" s="663" t="s">
        <v>141</v>
      </c>
      <c r="AC36" s="664"/>
      <c r="AD36" s="1"/>
      <c r="AE36" s="1"/>
      <c r="AF36" s="663" t="s">
        <v>140</v>
      </c>
      <c r="AG36" s="664"/>
      <c r="AH36" s="1"/>
      <c r="AI36" s="1"/>
      <c r="AJ36" s="663" t="s">
        <v>139</v>
      </c>
      <c r="AK36" s="664"/>
      <c r="AL36" s="1"/>
      <c r="AM36" s="1"/>
      <c r="AN36" s="663" t="s">
        <v>138</v>
      </c>
      <c r="AO36" s="664"/>
      <c r="AP36" s="1"/>
      <c r="AQ36" s="1"/>
      <c r="AR36" s="663" t="s">
        <v>137</v>
      </c>
      <c r="AS36" s="664"/>
      <c r="AT36" s="1"/>
      <c r="AU36" s="1"/>
      <c r="AV36" s="663" t="s">
        <v>136</v>
      </c>
      <c r="AW36" s="664"/>
      <c r="AX36" s="1"/>
      <c r="AY36" s="1"/>
      <c r="AZ36" s="663" t="s">
        <v>135</v>
      </c>
      <c r="BA36" s="664"/>
      <c r="BB36" s="1"/>
      <c r="BC36" s="1"/>
      <c r="BD36" s="663" t="s">
        <v>134</v>
      </c>
      <c r="BE36" s="664"/>
      <c r="BF36" s="1"/>
      <c r="BG36" s="1"/>
      <c r="BH36" s="663" t="s">
        <v>133</v>
      </c>
      <c r="BI36" s="664"/>
      <c r="BJ36" s="1"/>
      <c r="BK36" s="1"/>
      <c r="BL36" s="663" t="s">
        <v>132</v>
      </c>
      <c r="BM36" s="664"/>
      <c r="BN36" s="1"/>
      <c r="BO36" s="1"/>
    </row>
    <row r="37" spans="1:67" x14ac:dyDescent="0.25">
      <c r="A37" s="666"/>
      <c r="B37" s="104"/>
      <c r="C37" s="1"/>
      <c r="D37" s="102" t="s">
        <v>100</v>
      </c>
      <c r="E37" s="102" t="s">
        <v>99</v>
      </c>
      <c r="F37" s="102" t="s">
        <v>130</v>
      </c>
      <c r="G37" s="102" t="s">
        <v>129</v>
      </c>
      <c r="H37" s="102" t="s">
        <v>100</v>
      </c>
      <c r="I37" s="102" t="s">
        <v>99</v>
      </c>
      <c r="J37" s="102" t="s">
        <v>128</v>
      </c>
      <c r="K37" s="102" t="s">
        <v>127</v>
      </c>
      <c r="L37" s="102" t="s">
        <v>100</v>
      </c>
      <c r="M37" s="102" t="s">
        <v>99</v>
      </c>
      <c r="N37" s="102" t="s">
        <v>126</v>
      </c>
      <c r="O37" s="102" t="s">
        <v>125</v>
      </c>
      <c r="P37" s="102" t="s">
        <v>100</v>
      </c>
      <c r="Q37" s="102" t="s">
        <v>99</v>
      </c>
      <c r="R37" s="102" t="s">
        <v>124</v>
      </c>
      <c r="S37" s="102" t="s">
        <v>123</v>
      </c>
      <c r="T37" s="102" t="s">
        <v>100</v>
      </c>
      <c r="U37" s="102" t="s">
        <v>99</v>
      </c>
      <c r="V37" s="102" t="s">
        <v>122</v>
      </c>
      <c r="W37" s="102" t="s">
        <v>121</v>
      </c>
      <c r="X37" s="102" t="s">
        <v>100</v>
      </c>
      <c r="Y37" s="102" t="s">
        <v>99</v>
      </c>
      <c r="Z37" s="102" t="s">
        <v>120</v>
      </c>
      <c r="AA37" s="102" t="s">
        <v>119</v>
      </c>
      <c r="AB37" s="102" t="s">
        <v>100</v>
      </c>
      <c r="AC37" s="102" t="s">
        <v>99</v>
      </c>
      <c r="AD37" s="102" t="s">
        <v>118</v>
      </c>
      <c r="AE37" s="102" t="s">
        <v>117</v>
      </c>
      <c r="AF37" s="102" t="s">
        <v>100</v>
      </c>
      <c r="AG37" s="102" t="s">
        <v>99</v>
      </c>
      <c r="AH37" s="102" t="s">
        <v>116</v>
      </c>
      <c r="AI37" s="102" t="s">
        <v>115</v>
      </c>
      <c r="AJ37" s="102" t="s">
        <v>100</v>
      </c>
      <c r="AK37" s="102" t="s">
        <v>99</v>
      </c>
      <c r="AL37" s="102" t="s">
        <v>114</v>
      </c>
      <c r="AM37" s="102" t="s">
        <v>113</v>
      </c>
      <c r="AN37" s="102" t="s">
        <v>100</v>
      </c>
      <c r="AO37" s="102" t="s">
        <v>99</v>
      </c>
      <c r="AP37" s="102" t="s">
        <v>112</v>
      </c>
      <c r="AQ37" s="102" t="s">
        <v>111</v>
      </c>
      <c r="AR37" s="102" t="s">
        <v>100</v>
      </c>
      <c r="AS37" s="102" t="s">
        <v>99</v>
      </c>
      <c r="AT37" s="102" t="s">
        <v>110</v>
      </c>
      <c r="AU37" s="102" t="s">
        <v>109</v>
      </c>
      <c r="AV37" s="102" t="s">
        <v>100</v>
      </c>
      <c r="AW37" s="102" t="s">
        <v>99</v>
      </c>
      <c r="AX37" s="102" t="s">
        <v>108</v>
      </c>
      <c r="AY37" s="102" t="s">
        <v>107</v>
      </c>
      <c r="AZ37" s="102" t="s">
        <v>100</v>
      </c>
      <c r="BA37" s="102" t="s">
        <v>99</v>
      </c>
      <c r="BB37" s="102" t="s">
        <v>106</v>
      </c>
      <c r="BC37" s="102" t="s">
        <v>105</v>
      </c>
      <c r="BD37" s="102" t="s">
        <v>100</v>
      </c>
      <c r="BE37" s="102" t="s">
        <v>99</v>
      </c>
      <c r="BF37" s="102" t="s">
        <v>104</v>
      </c>
      <c r="BG37" s="102" t="s">
        <v>103</v>
      </c>
      <c r="BH37" s="102" t="s">
        <v>100</v>
      </c>
      <c r="BI37" s="102" t="s">
        <v>99</v>
      </c>
      <c r="BJ37" s="102" t="s">
        <v>102</v>
      </c>
      <c r="BK37" s="102" t="s">
        <v>101</v>
      </c>
      <c r="BL37" s="102" t="s">
        <v>100</v>
      </c>
      <c r="BM37" s="102" t="s">
        <v>99</v>
      </c>
      <c r="BN37" s="102" t="s">
        <v>98</v>
      </c>
      <c r="BO37" s="102" t="s">
        <v>97</v>
      </c>
    </row>
    <row r="38" spans="1:67" x14ac:dyDescent="0.25">
      <c r="A38" s="666"/>
      <c r="B38" s="101" t="s">
        <v>161</v>
      </c>
      <c r="C38" s="100" t="s">
        <v>187</v>
      </c>
      <c r="D38" s="99">
        <v>0</v>
      </c>
      <c r="E38" s="99">
        <v>0</v>
      </c>
      <c r="F38" s="98">
        <f>SUM(D38,E38)</f>
        <v>0</v>
      </c>
      <c r="G38" s="98">
        <f>IF(F38=0,0,IF(F38&gt;F40,2,IF(F38&lt;F40,0,IF(F40=F40,1))))</f>
        <v>0</v>
      </c>
      <c r="H38" s="99">
        <v>0</v>
      </c>
      <c r="I38" s="99">
        <v>0</v>
      </c>
      <c r="J38" s="98">
        <f>SUM(H38,I38)</f>
        <v>0</v>
      </c>
      <c r="K38" s="98">
        <f>IF(J38=0,0,IF(J38&gt;J40,2,IF(J38&lt;J40,0,IF(J40=J40,1))))</f>
        <v>0</v>
      </c>
      <c r="L38" s="99">
        <v>0</v>
      </c>
      <c r="M38" s="99">
        <v>0</v>
      </c>
      <c r="N38" s="98">
        <f>SUM(L38,M38)</f>
        <v>0</v>
      </c>
      <c r="O38" s="98">
        <f>IF(N38=0,0,IF(N38&gt;N40,2,IF(N38&lt;N40,0,IF(N40=N40,1))))</f>
        <v>0</v>
      </c>
      <c r="P38" s="99">
        <v>0</v>
      </c>
      <c r="Q38" s="99">
        <v>0</v>
      </c>
      <c r="R38" s="98">
        <f>SUM(P38,Q38)</f>
        <v>0</v>
      </c>
      <c r="S38" s="98">
        <f>IF(R38=0,0,IF(R38&gt;R40,2,IF(R38&lt;R40,0,IF(R40=R40,1))))</f>
        <v>0</v>
      </c>
      <c r="T38" s="99">
        <v>0</v>
      </c>
      <c r="U38" s="99">
        <v>0</v>
      </c>
      <c r="V38" s="98">
        <f>SUM(T38,U38)</f>
        <v>0</v>
      </c>
      <c r="W38" s="98">
        <f>IF(V38=0,0,IF(V38&gt;V40,2,IF(V38&lt;V40,0,IF(V40=V40,1))))</f>
        <v>0</v>
      </c>
      <c r="X38" s="99">
        <v>0</v>
      </c>
      <c r="Y38" s="99">
        <v>0</v>
      </c>
      <c r="Z38" s="98">
        <f>SUM(X38,Y38)</f>
        <v>0</v>
      </c>
      <c r="AA38" s="98">
        <f>IF(Z38=0,0,IF(Z38&gt;Z40,2,IF(Z38&lt;Z40,0,IF(Z40=Z40,1))))</f>
        <v>0</v>
      </c>
      <c r="AB38" s="99">
        <v>0</v>
      </c>
      <c r="AC38" s="99">
        <v>0</v>
      </c>
      <c r="AD38" s="98">
        <f>SUM(AB38,AC38)</f>
        <v>0</v>
      </c>
      <c r="AE38" s="98">
        <f>IF(AD38=0,0,IF(AD38&gt;AD40,2,IF(AD38&lt;AD40,0,IF(AD40=AD40,1))))</f>
        <v>0</v>
      </c>
      <c r="AF38" s="99">
        <v>0</v>
      </c>
      <c r="AG38" s="99">
        <v>0</v>
      </c>
      <c r="AH38" s="98">
        <f>SUM(AF38,AG38)</f>
        <v>0</v>
      </c>
      <c r="AI38" s="98">
        <f>IF(AH38=0,0,IF(AH38&gt;AH40,2,IF(AH38&lt;AH40,0,IF(AH40=AH40,1))))</f>
        <v>0</v>
      </c>
      <c r="AJ38" s="99">
        <v>0</v>
      </c>
      <c r="AK38" s="99">
        <v>0</v>
      </c>
      <c r="AL38" s="98">
        <f>SUM(AJ38,AK38)</f>
        <v>0</v>
      </c>
      <c r="AM38" s="98">
        <f>IF(AL38=0,0,IF(AL38&gt;AL40,2,IF(AL38&lt;AL40,0,IF(AL40=AL40,1))))</f>
        <v>0</v>
      </c>
      <c r="AN38" s="99">
        <v>0</v>
      </c>
      <c r="AO38" s="99">
        <v>0</v>
      </c>
      <c r="AP38" s="98">
        <f>SUM(AN38,AO38)</f>
        <v>0</v>
      </c>
      <c r="AQ38" s="98">
        <f>IF(AP38=0,0,IF(AP38&gt;AP40,2,IF(AP38&lt;AP40,0,IF(AP40=AP40,1))))</f>
        <v>0</v>
      </c>
      <c r="AR38" s="99">
        <v>0</v>
      </c>
      <c r="AS38" s="99">
        <v>0</v>
      </c>
      <c r="AT38" s="98">
        <f>SUM(AR38,AS38)</f>
        <v>0</v>
      </c>
      <c r="AU38" s="98">
        <f>IF(AT38=0,0,IF(AT38&gt;AT40,2,IF(AT38&lt;AT40,0,IF(AT40=AT40,1))))</f>
        <v>0</v>
      </c>
      <c r="AV38" s="99">
        <v>0</v>
      </c>
      <c r="AW38" s="99">
        <v>0</v>
      </c>
      <c r="AX38" s="98">
        <f>SUM(AV38,AW38)</f>
        <v>0</v>
      </c>
      <c r="AY38" s="98">
        <f>IF(AX38=0,0,IF(AX38&gt;AX40,2,IF(AX38&lt;AX40,0,IF(AX40=AX40,1))))</f>
        <v>0</v>
      </c>
      <c r="AZ38" s="99">
        <v>0</v>
      </c>
      <c r="BA38" s="99">
        <v>0</v>
      </c>
      <c r="BB38" s="98">
        <f>SUM(AZ38,BA38)</f>
        <v>0</v>
      </c>
      <c r="BC38" s="98">
        <f>IF(BB38=0,0,IF(BB38&gt;BB40,2,IF(BB38&lt;BB40,0,IF(BB40=BB40,1))))</f>
        <v>0</v>
      </c>
      <c r="BD38" s="99">
        <v>0</v>
      </c>
      <c r="BE38" s="99">
        <v>0</v>
      </c>
      <c r="BF38" s="98">
        <f>SUM(BD38,BE38)</f>
        <v>0</v>
      </c>
      <c r="BG38" s="98">
        <f>IF(BF38=0,0,IF(BF38&gt;BF40,2,IF(BF38&lt;BF40,0,IF(BF40=BF40,1))))</f>
        <v>0</v>
      </c>
      <c r="BH38" s="99">
        <v>0</v>
      </c>
      <c r="BI38" s="99">
        <v>0</v>
      </c>
      <c r="BJ38" s="98">
        <f>SUM(BH38,BI38)</f>
        <v>0</v>
      </c>
      <c r="BK38" s="98">
        <f>IF(BJ38=0,0,IF(BJ38&gt;BJ40,2,IF(BJ38&lt;BJ40,0,IF(BJ40=BJ40,1))))</f>
        <v>0</v>
      </c>
      <c r="BL38" s="99">
        <v>0</v>
      </c>
      <c r="BM38" s="99">
        <v>0</v>
      </c>
      <c r="BN38" s="98">
        <f>SUM(BL38,BM38)</f>
        <v>0</v>
      </c>
      <c r="BO38" s="98">
        <f>IF(BN38=0,0,IF(BN38&gt;BN40,2,IF(BN38&lt;BN40,0,IF(BN40=BN40,1))))</f>
        <v>0</v>
      </c>
    </row>
    <row r="39" spans="1:67" x14ac:dyDescent="0.25">
      <c r="A39" s="666"/>
      <c r="B39" s="104"/>
      <c r="C39" s="103"/>
      <c r="D39" s="102" t="s">
        <v>100</v>
      </c>
      <c r="E39" s="102" t="s">
        <v>99</v>
      </c>
      <c r="F39" s="102" t="s">
        <v>130</v>
      </c>
      <c r="G39" s="102" t="s">
        <v>129</v>
      </c>
      <c r="H39" s="102" t="s">
        <v>100</v>
      </c>
      <c r="I39" s="102" t="s">
        <v>99</v>
      </c>
      <c r="J39" s="102" t="s">
        <v>128</v>
      </c>
      <c r="K39" s="102" t="s">
        <v>127</v>
      </c>
      <c r="L39" s="102" t="s">
        <v>100</v>
      </c>
      <c r="M39" s="102" t="s">
        <v>99</v>
      </c>
      <c r="N39" s="102" t="s">
        <v>126</v>
      </c>
      <c r="O39" s="102" t="s">
        <v>125</v>
      </c>
      <c r="P39" s="102" t="s">
        <v>100</v>
      </c>
      <c r="Q39" s="102" t="s">
        <v>99</v>
      </c>
      <c r="R39" s="102" t="s">
        <v>124</v>
      </c>
      <c r="S39" s="102" t="s">
        <v>123</v>
      </c>
      <c r="T39" s="102" t="s">
        <v>100</v>
      </c>
      <c r="U39" s="102" t="s">
        <v>99</v>
      </c>
      <c r="V39" s="102" t="s">
        <v>122</v>
      </c>
      <c r="W39" s="102" t="s">
        <v>121</v>
      </c>
      <c r="X39" s="102" t="s">
        <v>100</v>
      </c>
      <c r="Y39" s="102" t="s">
        <v>99</v>
      </c>
      <c r="Z39" s="102" t="s">
        <v>120</v>
      </c>
      <c r="AA39" s="102" t="s">
        <v>119</v>
      </c>
      <c r="AB39" s="102" t="s">
        <v>100</v>
      </c>
      <c r="AC39" s="102" t="s">
        <v>99</v>
      </c>
      <c r="AD39" s="102" t="s">
        <v>118</v>
      </c>
      <c r="AE39" s="102" t="s">
        <v>117</v>
      </c>
      <c r="AF39" s="102" t="s">
        <v>100</v>
      </c>
      <c r="AG39" s="102" t="s">
        <v>99</v>
      </c>
      <c r="AH39" s="102" t="s">
        <v>116</v>
      </c>
      <c r="AI39" s="102" t="s">
        <v>115</v>
      </c>
      <c r="AJ39" s="102" t="s">
        <v>100</v>
      </c>
      <c r="AK39" s="102" t="s">
        <v>99</v>
      </c>
      <c r="AL39" s="102" t="s">
        <v>114</v>
      </c>
      <c r="AM39" s="102" t="s">
        <v>113</v>
      </c>
      <c r="AN39" s="102" t="s">
        <v>100</v>
      </c>
      <c r="AO39" s="102" t="s">
        <v>99</v>
      </c>
      <c r="AP39" s="102" t="s">
        <v>112</v>
      </c>
      <c r="AQ39" s="102" t="s">
        <v>111</v>
      </c>
      <c r="AR39" s="102" t="s">
        <v>100</v>
      </c>
      <c r="AS39" s="102" t="s">
        <v>99</v>
      </c>
      <c r="AT39" s="102" t="s">
        <v>110</v>
      </c>
      <c r="AU39" s="102" t="s">
        <v>109</v>
      </c>
      <c r="AV39" s="102" t="s">
        <v>100</v>
      </c>
      <c r="AW39" s="102" t="s">
        <v>99</v>
      </c>
      <c r="AX39" s="102" t="s">
        <v>108</v>
      </c>
      <c r="AY39" s="102" t="s">
        <v>107</v>
      </c>
      <c r="AZ39" s="102" t="s">
        <v>100</v>
      </c>
      <c r="BA39" s="102" t="s">
        <v>99</v>
      </c>
      <c r="BB39" s="102" t="s">
        <v>106</v>
      </c>
      <c r="BC39" s="102" t="s">
        <v>105</v>
      </c>
      <c r="BD39" s="102" t="s">
        <v>100</v>
      </c>
      <c r="BE39" s="102" t="s">
        <v>99</v>
      </c>
      <c r="BF39" s="102" t="s">
        <v>104</v>
      </c>
      <c r="BG39" s="102" t="s">
        <v>103</v>
      </c>
      <c r="BH39" s="102" t="s">
        <v>100</v>
      </c>
      <c r="BI39" s="102" t="s">
        <v>99</v>
      </c>
      <c r="BJ39" s="102" t="s">
        <v>102</v>
      </c>
      <c r="BK39" s="102" t="s">
        <v>101</v>
      </c>
      <c r="BL39" s="102" t="s">
        <v>100</v>
      </c>
      <c r="BM39" s="102" t="s">
        <v>99</v>
      </c>
      <c r="BN39" s="102" t="s">
        <v>98</v>
      </c>
      <c r="BO39" s="102" t="s">
        <v>97</v>
      </c>
    </row>
    <row r="40" spans="1:67" x14ac:dyDescent="0.25">
      <c r="A40" s="666"/>
      <c r="B40" s="101" t="s">
        <v>160</v>
      </c>
      <c r="C40" s="100" t="s">
        <v>187</v>
      </c>
      <c r="D40" s="99">
        <v>0</v>
      </c>
      <c r="E40" s="99">
        <v>0</v>
      </c>
      <c r="F40" s="98">
        <f>SUM(D40,E40)</f>
        <v>0</v>
      </c>
      <c r="G40" s="98">
        <f>IF(F40=0,0,IF(F40&gt;F38,2,IF(F40&lt;F38,0,IF(F38=F40,1))))</f>
        <v>0</v>
      </c>
      <c r="H40" s="99">
        <v>0</v>
      </c>
      <c r="I40" s="99">
        <v>0</v>
      </c>
      <c r="J40" s="98">
        <f>SUM(H40,I40)</f>
        <v>0</v>
      </c>
      <c r="K40" s="98">
        <f>IF(J40=0,0,IF(J40&gt;J38,2,IF(J40&lt;J38,0,IF(J38=J40,1))))</f>
        <v>0</v>
      </c>
      <c r="L40" s="99">
        <v>0</v>
      </c>
      <c r="M40" s="99">
        <v>0</v>
      </c>
      <c r="N40" s="98">
        <f>SUM(L40,M40)</f>
        <v>0</v>
      </c>
      <c r="O40" s="98">
        <f>IF(N40=0,0,IF(N40&gt;N38,2,IF(N40&lt;N38,0,IF(N38=N40,1))))</f>
        <v>0</v>
      </c>
      <c r="P40" s="99">
        <v>0</v>
      </c>
      <c r="Q40" s="99">
        <v>0</v>
      </c>
      <c r="R40" s="98">
        <f>SUM(P40,Q40)</f>
        <v>0</v>
      </c>
      <c r="S40" s="98">
        <f>IF(R40=0,0,IF(R40&gt;R38,2,IF(R40&lt;R38,0,IF(R38=R40,1))))</f>
        <v>0</v>
      </c>
      <c r="T40" s="99">
        <v>0</v>
      </c>
      <c r="U40" s="99">
        <v>0</v>
      </c>
      <c r="V40" s="98">
        <f>SUM(T40,U40)</f>
        <v>0</v>
      </c>
      <c r="W40" s="98">
        <f>IF(V40=0,0,IF(V40&gt;V38,2,IF(V40&lt;V38,0,IF(V38=V40,1))))</f>
        <v>0</v>
      </c>
      <c r="X40" s="99">
        <v>0</v>
      </c>
      <c r="Y40" s="99">
        <v>0</v>
      </c>
      <c r="Z40" s="98">
        <f>SUM(X40,Y40)</f>
        <v>0</v>
      </c>
      <c r="AA40" s="98">
        <f>IF(Z40=0,0,IF(Z40&gt;Z38,2,IF(Z40&lt;Z38,0,IF(Z38=Z40,1))))</f>
        <v>0</v>
      </c>
      <c r="AB40" s="99">
        <v>0</v>
      </c>
      <c r="AC40" s="99">
        <v>0</v>
      </c>
      <c r="AD40" s="98">
        <f>SUM(AB40,AC40)</f>
        <v>0</v>
      </c>
      <c r="AE40" s="98">
        <f>IF(AD40=0,0,IF(AD40&gt;AD38,2,IF(AD40&lt;AD38,0,IF(AD38=AD40,1))))</f>
        <v>0</v>
      </c>
      <c r="AF40" s="99">
        <v>0</v>
      </c>
      <c r="AG40" s="99">
        <v>0</v>
      </c>
      <c r="AH40" s="98">
        <f>SUM(AF40,AG40)</f>
        <v>0</v>
      </c>
      <c r="AI40" s="98">
        <f>IF(AH40=0,0,IF(AH40&gt;AH38,2,IF(AH40&lt;AH38,0,IF(AH38=AH40,1))))</f>
        <v>0</v>
      </c>
      <c r="AJ40" s="99">
        <v>0</v>
      </c>
      <c r="AK40" s="99">
        <v>0</v>
      </c>
      <c r="AL40" s="98">
        <f>SUM(AJ40,AK40)</f>
        <v>0</v>
      </c>
      <c r="AM40" s="98">
        <f>IF(AL40=0,0,IF(AL40&gt;AL38,2,IF(AL40&lt;AL38,0,IF(AL38=AL40,1))))</f>
        <v>0</v>
      </c>
      <c r="AN40" s="99">
        <v>0</v>
      </c>
      <c r="AO40" s="99">
        <v>0</v>
      </c>
      <c r="AP40" s="98">
        <f>SUM(AN40,AO40)</f>
        <v>0</v>
      </c>
      <c r="AQ40" s="98">
        <f>IF(AP40=0,0,IF(AP40&gt;AP38,2,IF(AP40&lt;AP38,0,IF(AP38=AP40,1))))</f>
        <v>0</v>
      </c>
      <c r="AR40" s="99">
        <v>0</v>
      </c>
      <c r="AS40" s="99">
        <v>0</v>
      </c>
      <c r="AT40" s="98">
        <f>SUM(AR40,AS40)</f>
        <v>0</v>
      </c>
      <c r="AU40" s="98">
        <f>IF(AT40=0,0,IF(AT40&gt;AT38,2,IF(AT40&lt;AT38,0,IF(AT38=AT40,1))))</f>
        <v>0</v>
      </c>
      <c r="AV40" s="99">
        <v>0</v>
      </c>
      <c r="AW40" s="99">
        <v>0</v>
      </c>
      <c r="AX40" s="98">
        <f>SUM(AV40,AW40)</f>
        <v>0</v>
      </c>
      <c r="AY40" s="98">
        <f>IF(AX40=0,0,IF(AX40&gt;AX38,2,IF(AX40&lt;AX38,0,IF(AX38=AX40,1))))</f>
        <v>0</v>
      </c>
      <c r="AZ40" s="99">
        <v>0</v>
      </c>
      <c r="BA40" s="99">
        <v>0</v>
      </c>
      <c r="BB40" s="98">
        <f>SUM(AZ40,BA40)</f>
        <v>0</v>
      </c>
      <c r="BC40" s="98">
        <f>IF(BB40=0,0,IF(BB40&gt;BB38,2,IF(BB40&lt;BB38,0,IF(BB38=BB40,1))))</f>
        <v>0</v>
      </c>
      <c r="BD40" s="99">
        <v>0</v>
      </c>
      <c r="BE40" s="99">
        <v>0</v>
      </c>
      <c r="BF40" s="98">
        <f>SUM(BD40,BE40)</f>
        <v>0</v>
      </c>
      <c r="BG40" s="98">
        <f>IF(BF40=0,0,IF(BF40&gt;BF38,2,IF(BF40&lt;BF38,0,IF(BF38=BF40,1))))</f>
        <v>0</v>
      </c>
      <c r="BH40" s="99">
        <v>0</v>
      </c>
      <c r="BI40" s="99">
        <v>0</v>
      </c>
      <c r="BJ40" s="98">
        <f>SUM(BH40,BI40)</f>
        <v>0</v>
      </c>
      <c r="BK40" s="98">
        <f>IF(BJ40=0,0,IF(BJ40&gt;BJ38,2,IF(BJ40&lt;BJ38,0,IF(BJ38=BJ40,1))))</f>
        <v>0</v>
      </c>
      <c r="BL40" s="99">
        <v>0</v>
      </c>
      <c r="BM40" s="99">
        <v>0</v>
      </c>
      <c r="BN40" s="98">
        <f>SUM(BL40,BM40)</f>
        <v>0</v>
      </c>
      <c r="BO40" s="98">
        <f>IF(BN40=0,0,IF(BN40&gt;BN38,2,IF(BN40&lt;BN38,0,IF(BN38=BN40,1))))</f>
        <v>0</v>
      </c>
    </row>
    <row r="42" spans="1:67" x14ac:dyDescent="0.25">
      <c r="D42" s="97" t="s">
        <v>159</v>
      </c>
      <c r="E42">
        <f>SUM(G38,K38,O38,S38,W38,AA38,AE38,AI38,AM38,AQ38,AU38,AY38,BC38,BG38,BK38,BO38)</f>
        <v>0</v>
      </c>
      <c r="G42" s="97" t="s">
        <v>94</v>
      </c>
      <c r="J42" t="s">
        <v>158</v>
      </c>
      <c r="K42" t="b">
        <f>G43</f>
        <v>0</v>
      </c>
    </row>
    <row r="43" spans="1:67" x14ac:dyDescent="0.25">
      <c r="D43" s="97" t="s">
        <v>157</v>
      </c>
      <c r="E43">
        <f>SUM(G40,K40,O40,S40,W40,AA40,AE40,AI40,AM40,AQ40,AU40,AY40,BC40,BG40,BK40,BO40)</f>
        <v>0</v>
      </c>
      <c r="G43" t="b">
        <f>IF(E42&gt;E43,C38,IF(E43&gt;E42,C40))</f>
        <v>0</v>
      </c>
      <c r="J43" t="s">
        <v>156</v>
      </c>
      <c r="K43" t="str">
        <f>IF(K42=C38,C40,C38)</f>
        <v>??? / ???</v>
      </c>
    </row>
    <row r="46" spans="1:67" x14ac:dyDescent="0.25">
      <c r="A46" s="665" t="s">
        <v>155</v>
      </c>
      <c r="B46" s="19"/>
      <c r="C46" s="1"/>
      <c r="D46" s="663" t="s">
        <v>147</v>
      </c>
      <c r="E46" s="664"/>
      <c r="F46" s="1"/>
      <c r="G46" s="1"/>
      <c r="H46" s="663" t="s">
        <v>146</v>
      </c>
      <c r="I46" s="664"/>
      <c r="J46" s="1"/>
      <c r="K46" s="1"/>
      <c r="L46" s="663" t="s">
        <v>145</v>
      </c>
      <c r="M46" s="664"/>
      <c r="N46" s="1"/>
      <c r="O46" s="1"/>
      <c r="P46" s="663" t="s">
        <v>144</v>
      </c>
      <c r="Q46" s="664"/>
      <c r="R46" s="1"/>
      <c r="S46" s="1"/>
      <c r="T46" s="663" t="s">
        <v>143</v>
      </c>
      <c r="U46" s="664"/>
      <c r="V46" s="1"/>
      <c r="W46" s="1"/>
      <c r="X46" s="663" t="s">
        <v>142</v>
      </c>
      <c r="Y46" s="664"/>
      <c r="Z46" s="1"/>
      <c r="AA46" s="1"/>
      <c r="AB46" s="663" t="s">
        <v>141</v>
      </c>
      <c r="AC46" s="664"/>
      <c r="AD46" s="1"/>
      <c r="AE46" s="1"/>
      <c r="AF46" s="663" t="s">
        <v>140</v>
      </c>
      <c r="AG46" s="664"/>
      <c r="AH46" s="1"/>
      <c r="AI46" s="1"/>
      <c r="AJ46" s="663" t="s">
        <v>139</v>
      </c>
      <c r="AK46" s="664"/>
      <c r="AL46" s="1"/>
      <c r="AM46" s="1"/>
      <c r="AN46" s="663" t="s">
        <v>138</v>
      </c>
      <c r="AO46" s="664"/>
      <c r="AP46" s="1"/>
      <c r="AQ46" s="1"/>
      <c r="AR46" s="663" t="s">
        <v>137</v>
      </c>
      <c r="AS46" s="664"/>
      <c r="AT46" s="1"/>
      <c r="AU46" s="1"/>
      <c r="AV46" s="663" t="s">
        <v>136</v>
      </c>
      <c r="AW46" s="664"/>
      <c r="AX46" s="1"/>
      <c r="AY46" s="1"/>
      <c r="AZ46" s="663" t="s">
        <v>135</v>
      </c>
      <c r="BA46" s="664"/>
      <c r="BB46" s="1"/>
      <c r="BC46" s="1"/>
      <c r="BD46" s="663" t="s">
        <v>134</v>
      </c>
      <c r="BE46" s="664"/>
      <c r="BF46" s="1"/>
      <c r="BG46" s="1"/>
      <c r="BH46" s="663" t="s">
        <v>133</v>
      </c>
      <c r="BI46" s="664"/>
      <c r="BJ46" s="1"/>
      <c r="BK46" s="1"/>
      <c r="BL46" s="663" t="s">
        <v>132</v>
      </c>
      <c r="BM46" s="664"/>
      <c r="BN46" s="1"/>
      <c r="BO46" s="1"/>
    </row>
    <row r="47" spans="1:67" x14ac:dyDescent="0.25">
      <c r="A47" s="666"/>
      <c r="B47" s="104"/>
      <c r="C47" s="1"/>
      <c r="D47" s="102" t="s">
        <v>100</v>
      </c>
      <c r="E47" s="102" t="s">
        <v>99</v>
      </c>
      <c r="F47" s="102" t="s">
        <v>130</v>
      </c>
      <c r="G47" s="102" t="s">
        <v>129</v>
      </c>
      <c r="H47" s="102" t="s">
        <v>100</v>
      </c>
      <c r="I47" s="102" t="s">
        <v>99</v>
      </c>
      <c r="J47" s="102" t="s">
        <v>128</v>
      </c>
      <c r="K47" s="102" t="s">
        <v>127</v>
      </c>
      <c r="L47" s="102" t="s">
        <v>100</v>
      </c>
      <c r="M47" s="102" t="s">
        <v>99</v>
      </c>
      <c r="N47" s="102" t="s">
        <v>126</v>
      </c>
      <c r="O47" s="102" t="s">
        <v>125</v>
      </c>
      <c r="P47" s="102" t="s">
        <v>100</v>
      </c>
      <c r="Q47" s="102" t="s">
        <v>99</v>
      </c>
      <c r="R47" s="102" t="s">
        <v>124</v>
      </c>
      <c r="S47" s="102" t="s">
        <v>123</v>
      </c>
      <c r="T47" s="102" t="s">
        <v>100</v>
      </c>
      <c r="U47" s="102" t="s">
        <v>99</v>
      </c>
      <c r="V47" s="102" t="s">
        <v>122</v>
      </c>
      <c r="W47" s="102" t="s">
        <v>121</v>
      </c>
      <c r="X47" s="102" t="s">
        <v>100</v>
      </c>
      <c r="Y47" s="102" t="s">
        <v>99</v>
      </c>
      <c r="Z47" s="102" t="s">
        <v>120</v>
      </c>
      <c r="AA47" s="102" t="s">
        <v>119</v>
      </c>
      <c r="AB47" s="102" t="s">
        <v>100</v>
      </c>
      <c r="AC47" s="102" t="s">
        <v>99</v>
      </c>
      <c r="AD47" s="102" t="s">
        <v>118</v>
      </c>
      <c r="AE47" s="102" t="s">
        <v>117</v>
      </c>
      <c r="AF47" s="102" t="s">
        <v>100</v>
      </c>
      <c r="AG47" s="102" t="s">
        <v>99</v>
      </c>
      <c r="AH47" s="102" t="s">
        <v>116</v>
      </c>
      <c r="AI47" s="102" t="s">
        <v>115</v>
      </c>
      <c r="AJ47" s="102" t="s">
        <v>100</v>
      </c>
      <c r="AK47" s="102" t="s">
        <v>99</v>
      </c>
      <c r="AL47" s="102" t="s">
        <v>114</v>
      </c>
      <c r="AM47" s="102" t="s">
        <v>113</v>
      </c>
      <c r="AN47" s="102" t="s">
        <v>100</v>
      </c>
      <c r="AO47" s="102" t="s">
        <v>99</v>
      </c>
      <c r="AP47" s="102" t="s">
        <v>112</v>
      </c>
      <c r="AQ47" s="102" t="s">
        <v>111</v>
      </c>
      <c r="AR47" s="102" t="s">
        <v>100</v>
      </c>
      <c r="AS47" s="102" t="s">
        <v>99</v>
      </c>
      <c r="AT47" s="102" t="s">
        <v>110</v>
      </c>
      <c r="AU47" s="102" t="s">
        <v>109</v>
      </c>
      <c r="AV47" s="102" t="s">
        <v>100</v>
      </c>
      <c r="AW47" s="102" t="s">
        <v>99</v>
      </c>
      <c r="AX47" s="102" t="s">
        <v>108</v>
      </c>
      <c r="AY47" s="102" t="s">
        <v>107</v>
      </c>
      <c r="AZ47" s="102" t="s">
        <v>100</v>
      </c>
      <c r="BA47" s="102" t="s">
        <v>99</v>
      </c>
      <c r="BB47" s="102" t="s">
        <v>106</v>
      </c>
      <c r="BC47" s="102" t="s">
        <v>105</v>
      </c>
      <c r="BD47" s="102" t="s">
        <v>100</v>
      </c>
      <c r="BE47" s="102" t="s">
        <v>99</v>
      </c>
      <c r="BF47" s="102" t="s">
        <v>104</v>
      </c>
      <c r="BG47" s="102" t="s">
        <v>103</v>
      </c>
      <c r="BH47" s="102" t="s">
        <v>100</v>
      </c>
      <c r="BI47" s="102" t="s">
        <v>99</v>
      </c>
      <c r="BJ47" s="102" t="s">
        <v>102</v>
      </c>
      <c r="BK47" s="102" t="s">
        <v>101</v>
      </c>
      <c r="BL47" s="102" t="s">
        <v>100</v>
      </c>
      <c r="BM47" s="102" t="s">
        <v>99</v>
      </c>
      <c r="BN47" s="102" t="s">
        <v>98</v>
      </c>
      <c r="BO47" s="102" t="s">
        <v>97</v>
      </c>
    </row>
    <row r="48" spans="1:67" x14ac:dyDescent="0.25">
      <c r="A48" s="666"/>
      <c r="B48" s="101" t="s">
        <v>154</v>
      </c>
      <c r="C48" s="100" t="s">
        <v>187</v>
      </c>
      <c r="D48" s="99">
        <v>0</v>
      </c>
      <c r="E48" s="99">
        <v>0</v>
      </c>
      <c r="F48" s="98">
        <f>SUM(D48,E48)</f>
        <v>0</v>
      </c>
      <c r="G48" s="98">
        <f>IF(F48=0,0,IF(F48&gt;F50,2,IF(F48&lt;F50,0,IF(F50=F50,1))))</f>
        <v>0</v>
      </c>
      <c r="H48" s="99">
        <v>0</v>
      </c>
      <c r="I48" s="99">
        <v>0</v>
      </c>
      <c r="J48" s="98">
        <f>SUM(H48,I48)</f>
        <v>0</v>
      </c>
      <c r="K48" s="98">
        <f>IF(J48=0,0,IF(J48&gt;J50,2,IF(J48&lt;J50,0,IF(J50=J50,1))))</f>
        <v>0</v>
      </c>
      <c r="L48" s="99">
        <v>0</v>
      </c>
      <c r="M48" s="99">
        <v>0</v>
      </c>
      <c r="N48" s="98">
        <f>SUM(L48,M48)</f>
        <v>0</v>
      </c>
      <c r="O48" s="98">
        <f>IF(N48=0,0,IF(N48&gt;N50,2,IF(N48&lt;N50,0,IF(N50=N50,1))))</f>
        <v>0</v>
      </c>
      <c r="P48" s="99">
        <v>0</v>
      </c>
      <c r="Q48" s="99">
        <v>0</v>
      </c>
      <c r="R48" s="98">
        <f>SUM(P48,Q48)</f>
        <v>0</v>
      </c>
      <c r="S48" s="98">
        <f>IF(R48=0,0,IF(R48&gt;R50,2,IF(R48&lt;R50,0,IF(R50=R50,1))))</f>
        <v>0</v>
      </c>
      <c r="T48" s="99">
        <v>0</v>
      </c>
      <c r="U48" s="99">
        <v>0</v>
      </c>
      <c r="V48" s="98">
        <f>SUM(T48,U48)</f>
        <v>0</v>
      </c>
      <c r="W48" s="98">
        <f>IF(V48=0,0,IF(V48&gt;V50,2,IF(V48&lt;V50,0,IF(V50=V50,1))))</f>
        <v>0</v>
      </c>
      <c r="X48" s="99">
        <v>0</v>
      </c>
      <c r="Y48" s="99">
        <v>0</v>
      </c>
      <c r="Z48" s="98">
        <f>SUM(X48,Y48)</f>
        <v>0</v>
      </c>
      <c r="AA48" s="98">
        <f>IF(Z48=0,0,IF(Z48&gt;Z50,2,IF(Z48&lt;Z50,0,IF(Z50=Z50,1))))</f>
        <v>0</v>
      </c>
      <c r="AB48" s="99">
        <v>0</v>
      </c>
      <c r="AC48" s="99">
        <v>0</v>
      </c>
      <c r="AD48" s="98">
        <f>SUM(AB48,AC48)</f>
        <v>0</v>
      </c>
      <c r="AE48" s="98">
        <f>IF(AD48=0,0,IF(AD48&gt;AD50,2,IF(AD48&lt;AD50,0,IF(AD50=AD50,1))))</f>
        <v>0</v>
      </c>
      <c r="AF48" s="99">
        <v>0</v>
      </c>
      <c r="AG48" s="99">
        <v>0</v>
      </c>
      <c r="AH48" s="98">
        <f>SUM(AF48,AG48)</f>
        <v>0</v>
      </c>
      <c r="AI48" s="98">
        <f>IF(AH48=0,0,IF(AH48&gt;AH50,2,IF(AH48&lt;AH50,0,IF(AH50=AH50,1))))</f>
        <v>0</v>
      </c>
      <c r="AJ48" s="99">
        <v>0</v>
      </c>
      <c r="AK48" s="99">
        <v>0</v>
      </c>
      <c r="AL48" s="98">
        <f>SUM(AJ48,AK48)</f>
        <v>0</v>
      </c>
      <c r="AM48" s="98">
        <f>IF(AL48=0,0,IF(AL48&gt;AL50,2,IF(AL48&lt;AL50,0,IF(AL50=AL50,1))))</f>
        <v>0</v>
      </c>
      <c r="AN48" s="99">
        <v>0</v>
      </c>
      <c r="AO48" s="99">
        <v>0</v>
      </c>
      <c r="AP48" s="98">
        <f>SUM(AN48,AO48)</f>
        <v>0</v>
      </c>
      <c r="AQ48" s="98">
        <f>IF(AP48=0,0,IF(AP48&gt;AP50,2,IF(AP48&lt;AP50,0,IF(AP50=AP50,1))))</f>
        <v>0</v>
      </c>
      <c r="AR48" s="99">
        <v>0</v>
      </c>
      <c r="AS48" s="99">
        <v>0</v>
      </c>
      <c r="AT48" s="98">
        <f>SUM(AR48,AS48)</f>
        <v>0</v>
      </c>
      <c r="AU48" s="98">
        <f>IF(AT48=0,0,IF(AT48&gt;AT50,2,IF(AT48&lt;AT50,0,IF(AT50=AT50,1))))</f>
        <v>0</v>
      </c>
      <c r="AV48" s="99">
        <v>0</v>
      </c>
      <c r="AW48" s="99">
        <v>0</v>
      </c>
      <c r="AX48" s="98">
        <f>SUM(AV48,AW48)</f>
        <v>0</v>
      </c>
      <c r="AY48" s="98">
        <f>IF(AX48=0,0,IF(AX48&gt;AX50,2,IF(AX48&lt;AX50,0,IF(AX50=AX50,1))))</f>
        <v>0</v>
      </c>
      <c r="AZ48" s="99">
        <v>0</v>
      </c>
      <c r="BA48" s="99">
        <v>0</v>
      </c>
      <c r="BB48" s="98">
        <f>SUM(AZ48,BA48)</f>
        <v>0</v>
      </c>
      <c r="BC48" s="98">
        <f>IF(BB48=0,0,IF(BB48&gt;BB50,2,IF(BB48&lt;BB50,0,IF(BB50=BB50,1))))</f>
        <v>0</v>
      </c>
      <c r="BD48" s="99">
        <v>0</v>
      </c>
      <c r="BE48" s="99">
        <v>0</v>
      </c>
      <c r="BF48" s="98">
        <f>SUM(BD48,BE48)</f>
        <v>0</v>
      </c>
      <c r="BG48" s="98">
        <f>IF(BF48=0,0,IF(BF48&gt;BF50,2,IF(BF48&lt;BF50,0,IF(BF50=BF50,1))))</f>
        <v>0</v>
      </c>
      <c r="BH48" s="99">
        <v>0</v>
      </c>
      <c r="BI48" s="99">
        <v>0</v>
      </c>
      <c r="BJ48" s="98">
        <f>SUM(BH48,BI48)</f>
        <v>0</v>
      </c>
      <c r="BK48" s="98">
        <f>IF(BJ48=0,0,IF(BJ48&gt;BJ50,2,IF(BJ48&lt;BJ50,0,IF(BJ50=BJ50,1))))</f>
        <v>0</v>
      </c>
      <c r="BL48" s="99">
        <v>0</v>
      </c>
      <c r="BM48" s="99">
        <v>0</v>
      </c>
      <c r="BN48" s="98">
        <f>SUM(BL48,BM48)</f>
        <v>0</v>
      </c>
      <c r="BO48" s="98">
        <f>IF(BN48=0,0,IF(BN48&gt;BN50,2,IF(BN48&lt;BN50,0,IF(BN50=BN50,1))))</f>
        <v>0</v>
      </c>
    </row>
    <row r="49" spans="1:67" x14ac:dyDescent="0.25">
      <c r="A49" s="666"/>
      <c r="B49" s="104"/>
      <c r="C49" s="103"/>
      <c r="D49" s="102" t="s">
        <v>100</v>
      </c>
      <c r="E49" s="102" t="s">
        <v>99</v>
      </c>
      <c r="F49" s="102" t="s">
        <v>130</v>
      </c>
      <c r="G49" s="102" t="s">
        <v>129</v>
      </c>
      <c r="H49" s="102" t="s">
        <v>100</v>
      </c>
      <c r="I49" s="102" t="s">
        <v>99</v>
      </c>
      <c r="J49" s="102" t="s">
        <v>128</v>
      </c>
      <c r="K49" s="102" t="s">
        <v>127</v>
      </c>
      <c r="L49" s="102" t="s">
        <v>100</v>
      </c>
      <c r="M49" s="102" t="s">
        <v>99</v>
      </c>
      <c r="N49" s="102" t="s">
        <v>126</v>
      </c>
      <c r="O49" s="102" t="s">
        <v>125</v>
      </c>
      <c r="P49" s="102" t="s">
        <v>100</v>
      </c>
      <c r="Q49" s="102" t="s">
        <v>99</v>
      </c>
      <c r="R49" s="102" t="s">
        <v>124</v>
      </c>
      <c r="S49" s="102" t="s">
        <v>123</v>
      </c>
      <c r="T49" s="102" t="s">
        <v>100</v>
      </c>
      <c r="U49" s="102" t="s">
        <v>99</v>
      </c>
      <c r="V49" s="102" t="s">
        <v>122</v>
      </c>
      <c r="W49" s="102" t="s">
        <v>121</v>
      </c>
      <c r="X49" s="102" t="s">
        <v>100</v>
      </c>
      <c r="Y49" s="102" t="s">
        <v>99</v>
      </c>
      <c r="Z49" s="102" t="s">
        <v>120</v>
      </c>
      <c r="AA49" s="102" t="s">
        <v>119</v>
      </c>
      <c r="AB49" s="102" t="s">
        <v>100</v>
      </c>
      <c r="AC49" s="102" t="s">
        <v>99</v>
      </c>
      <c r="AD49" s="102" t="s">
        <v>118</v>
      </c>
      <c r="AE49" s="102" t="s">
        <v>117</v>
      </c>
      <c r="AF49" s="102" t="s">
        <v>100</v>
      </c>
      <c r="AG49" s="102" t="s">
        <v>99</v>
      </c>
      <c r="AH49" s="102" t="s">
        <v>116</v>
      </c>
      <c r="AI49" s="102" t="s">
        <v>115</v>
      </c>
      <c r="AJ49" s="102" t="s">
        <v>100</v>
      </c>
      <c r="AK49" s="102" t="s">
        <v>99</v>
      </c>
      <c r="AL49" s="102" t="s">
        <v>114</v>
      </c>
      <c r="AM49" s="102" t="s">
        <v>113</v>
      </c>
      <c r="AN49" s="102" t="s">
        <v>100</v>
      </c>
      <c r="AO49" s="102" t="s">
        <v>99</v>
      </c>
      <c r="AP49" s="102" t="s">
        <v>112</v>
      </c>
      <c r="AQ49" s="102" t="s">
        <v>111</v>
      </c>
      <c r="AR49" s="102" t="s">
        <v>100</v>
      </c>
      <c r="AS49" s="102" t="s">
        <v>99</v>
      </c>
      <c r="AT49" s="102" t="s">
        <v>110</v>
      </c>
      <c r="AU49" s="102" t="s">
        <v>109</v>
      </c>
      <c r="AV49" s="102" t="s">
        <v>100</v>
      </c>
      <c r="AW49" s="102" t="s">
        <v>99</v>
      </c>
      <c r="AX49" s="102" t="s">
        <v>108</v>
      </c>
      <c r="AY49" s="102" t="s">
        <v>107</v>
      </c>
      <c r="AZ49" s="102" t="s">
        <v>100</v>
      </c>
      <c r="BA49" s="102" t="s">
        <v>99</v>
      </c>
      <c r="BB49" s="102" t="s">
        <v>106</v>
      </c>
      <c r="BC49" s="102" t="s">
        <v>105</v>
      </c>
      <c r="BD49" s="102" t="s">
        <v>100</v>
      </c>
      <c r="BE49" s="102" t="s">
        <v>99</v>
      </c>
      <c r="BF49" s="102" t="s">
        <v>104</v>
      </c>
      <c r="BG49" s="102" t="s">
        <v>103</v>
      </c>
      <c r="BH49" s="102" t="s">
        <v>100</v>
      </c>
      <c r="BI49" s="102" t="s">
        <v>99</v>
      </c>
      <c r="BJ49" s="102" t="s">
        <v>102</v>
      </c>
      <c r="BK49" s="102" t="s">
        <v>101</v>
      </c>
      <c r="BL49" s="102" t="s">
        <v>100</v>
      </c>
      <c r="BM49" s="102" t="s">
        <v>99</v>
      </c>
      <c r="BN49" s="102" t="s">
        <v>98</v>
      </c>
      <c r="BO49" s="102" t="s">
        <v>97</v>
      </c>
    </row>
    <row r="50" spans="1:67" x14ac:dyDescent="0.25">
      <c r="A50" s="666"/>
      <c r="B50" s="101" t="s">
        <v>153</v>
      </c>
      <c r="C50" s="100" t="s">
        <v>187</v>
      </c>
      <c r="D50" s="99">
        <v>0</v>
      </c>
      <c r="E50" s="99">
        <v>0</v>
      </c>
      <c r="F50" s="98">
        <f>SUM(D50,E50)</f>
        <v>0</v>
      </c>
      <c r="G50" s="98">
        <f>IF(F50=0,0,IF(F50&gt;F48,2,IF(F50&lt;F48,0,IF(F48=F50,1))))</f>
        <v>0</v>
      </c>
      <c r="H50" s="99">
        <v>0</v>
      </c>
      <c r="I50" s="99">
        <v>0</v>
      </c>
      <c r="J50" s="98">
        <f>SUM(H50,I50)</f>
        <v>0</v>
      </c>
      <c r="K50" s="98">
        <f>IF(J50=0,0,IF(J50&gt;J48,2,IF(J50&lt;J48,0,IF(J48=J50,1))))</f>
        <v>0</v>
      </c>
      <c r="L50" s="99">
        <v>0</v>
      </c>
      <c r="M50" s="99">
        <v>0</v>
      </c>
      <c r="N50" s="98">
        <f>SUM(L50,M50)</f>
        <v>0</v>
      </c>
      <c r="O50" s="98">
        <f>IF(N50=0,0,IF(N50&gt;N48,2,IF(N50&lt;N48,0,IF(N48=N50,1))))</f>
        <v>0</v>
      </c>
      <c r="P50" s="99">
        <v>0</v>
      </c>
      <c r="Q50" s="99">
        <v>0</v>
      </c>
      <c r="R50" s="98">
        <f>SUM(P50,Q50)</f>
        <v>0</v>
      </c>
      <c r="S50" s="98">
        <f>IF(R50=0,0,IF(R50&gt;R48,2,IF(R50&lt;R48,0,IF(R48=R50,1))))</f>
        <v>0</v>
      </c>
      <c r="T50" s="99">
        <v>0</v>
      </c>
      <c r="U50" s="99">
        <v>0</v>
      </c>
      <c r="V50" s="98">
        <f>SUM(T50,U50)</f>
        <v>0</v>
      </c>
      <c r="W50" s="98">
        <f>IF(V50=0,0,IF(V50&gt;V48,2,IF(V50&lt;V48,0,IF(V48=V50,1))))</f>
        <v>0</v>
      </c>
      <c r="X50" s="99">
        <v>0</v>
      </c>
      <c r="Y50" s="99">
        <v>0</v>
      </c>
      <c r="Z50" s="98">
        <f>SUM(X50,Y50)</f>
        <v>0</v>
      </c>
      <c r="AA50" s="98">
        <f>IF(Z50=0,0,IF(Z50&gt;Z48,2,IF(Z50&lt;Z48,0,IF(Z48=Z50,1))))</f>
        <v>0</v>
      </c>
      <c r="AB50" s="99">
        <v>0</v>
      </c>
      <c r="AC50" s="99">
        <v>0</v>
      </c>
      <c r="AD50" s="98">
        <f>SUM(AB50,AC50)</f>
        <v>0</v>
      </c>
      <c r="AE50" s="98">
        <f>IF(AD50=0,0,IF(AD50&gt;AD48,2,IF(AD50&lt;AD48,0,IF(AD48=AD50,1))))</f>
        <v>0</v>
      </c>
      <c r="AF50" s="99">
        <v>0</v>
      </c>
      <c r="AG50" s="99">
        <v>0</v>
      </c>
      <c r="AH50" s="98">
        <f>SUM(AF50,AG50)</f>
        <v>0</v>
      </c>
      <c r="AI50" s="98">
        <f>IF(AH50=0,0,IF(AH50&gt;AH48,2,IF(AH50&lt;AH48,0,IF(AH48=AH50,1))))</f>
        <v>0</v>
      </c>
      <c r="AJ50" s="99">
        <v>0</v>
      </c>
      <c r="AK50" s="99">
        <v>0</v>
      </c>
      <c r="AL50" s="98">
        <f>SUM(AJ50,AK50)</f>
        <v>0</v>
      </c>
      <c r="AM50" s="98">
        <f>IF(AL50=0,0,IF(AL50&gt;AL48,2,IF(AL50&lt;AL48,0,IF(AL48=AL50,1))))</f>
        <v>0</v>
      </c>
      <c r="AN50" s="99">
        <v>0</v>
      </c>
      <c r="AO50" s="99">
        <v>0</v>
      </c>
      <c r="AP50" s="98">
        <f>SUM(AN50,AO50)</f>
        <v>0</v>
      </c>
      <c r="AQ50" s="98">
        <f>IF(AP50=0,0,IF(AP50&gt;AP48,2,IF(AP50&lt;AP48,0,IF(AP48=AP50,1))))</f>
        <v>0</v>
      </c>
      <c r="AR50" s="99">
        <v>0</v>
      </c>
      <c r="AS50" s="99">
        <v>0</v>
      </c>
      <c r="AT50" s="98">
        <f>SUM(AR50,AS50)</f>
        <v>0</v>
      </c>
      <c r="AU50" s="98">
        <f>IF(AT50=0,0,IF(AT50&gt;AT48,2,IF(AT50&lt;AT48,0,IF(AT48=AT50,1))))</f>
        <v>0</v>
      </c>
      <c r="AV50" s="99">
        <v>0</v>
      </c>
      <c r="AW50" s="99">
        <v>0</v>
      </c>
      <c r="AX50" s="98">
        <f>SUM(AV50,AW50)</f>
        <v>0</v>
      </c>
      <c r="AY50" s="98">
        <f>IF(AX50=0,0,IF(AX50&gt;AX48,2,IF(AX50&lt;AX48,0,IF(AX48=AX50,1))))</f>
        <v>0</v>
      </c>
      <c r="AZ50" s="99">
        <v>0</v>
      </c>
      <c r="BA50" s="99">
        <v>0</v>
      </c>
      <c r="BB50" s="98">
        <f>SUM(AZ50,BA50)</f>
        <v>0</v>
      </c>
      <c r="BC50" s="98">
        <f>IF(BB50=0,0,IF(BB50&gt;BB48,2,IF(BB50&lt;BB48,0,IF(BB48=BB50,1))))</f>
        <v>0</v>
      </c>
      <c r="BD50" s="99">
        <v>0</v>
      </c>
      <c r="BE50" s="99">
        <v>0</v>
      </c>
      <c r="BF50" s="98">
        <f>SUM(BD50,BE50)</f>
        <v>0</v>
      </c>
      <c r="BG50" s="98">
        <f>IF(BF50=0,0,IF(BF50&gt;BF48,2,IF(BF50&lt;BF48,0,IF(BF48=BF50,1))))</f>
        <v>0</v>
      </c>
      <c r="BH50" s="99">
        <v>0</v>
      </c>
      <c r="BI50" s="99">
        <v>0</v>
      </c>
      <c r="BJ50" s="98">
        <f>SUM(BH50,BI50)</f>
        <v>0</v>
      </c>
      <c r="BK50" s="98">
        <f>IF(BJ50=0,0,IF(BJ50&gt;BJ48,2,IF(BJ50&lt;BJ48,0,IF(BJ48=BJ50,1))))</f>
        <v>0</v>
      </c>
      <c r="BL50" s="99">
        <v>0</v>
      </c>
      <c r="BM50" s="99">
        <v>0</v>
      </c>
      <c r="BN50" s="98">
        <f>SUM(BL50,BM50)</f>
        <v>0</v>
      </c>
      <c r="BO50" s="98">
        <f>IF(BN50=0,0,IF(BN50&gt;BN48,2,IF(BN50&lt;BN48,0,IF(BN48=BN50,1))))</f>
        <v>0</v>
      </c>
    </row>
    <row r="52" spans="1:67" x14ac:dyDescent="0.25">
      <c r="D52" s="97" t="s">
        <v>152</v>
      </c>
      <c r="E52">
        <f>SUM(G48,K48,O48,S48,W48,AA48,AE48,AI48,AM48,AQ48,AU48,AY48,BC48,BG48,BK48,BO48)</f>
        <v>0</v>
      </c>
      <c r="G52" s="97" t="s">
        <v>94</v>
      </c>
      <c r="J52" t="s">
        <v>151</v>
      </c>
      <c r="K52" t="b">
        <f>G53</f>
        <v>0</v>
      </c>
    </row>
    <row r="53" spans="1:67" x14ac:dyDescent="0.25">
      <c r="D53" s="97" t="s">
        <v>150</v>
      </c>
      <c r="E53">
        <f>SUM(G50,K50,O50,S50,W50,AA50,AE50,AI50,AM50,AQ50,AU50,AY50,BC50,BG50,BK50,BO50)</f>
        <v>0</v>
      </c>
      <c r="G53" t="b">
        <f>IF(E52&gt;E53,C48,IF(E53&gt;E52,C50))</f>
        <v>0</v>
      </c>
      <c r="J53" t="s">
        <v>149</v>
      </c>
      <c r="K53" t="str">
        <f>IF(K52=C48,C50,C48)</f>
        <v>??? / ???</v>
      </c>
    </row>
    <row r="56" spans="1:67" x14ac:dyDescent="0.25">
      <c r="A56" s="665" t="s">
        <v>148</v>
      </c>
      <c r="B56" s="19"/>
      <c r="C56" s="1"/>
      <c r="D56" s="663" t="s">
        <v>147</v>
      </c>
      <c r="E56" s="664"/>
      <c r="F56" s="1"/>
      <c r="G56" s="1"/>
      <c r="H56" s="663" t="s">
        <v>146</v>
      </c>
      <c r="I56" s="664"/>
      <c r="J56" s="1"/>
      <c r="K56" s="1"/>
      <c r="L56" s="663" t="s">
        <v>145</v>
      </c>
      <c r="M56" s="664"/>
      <c r="N56" s="1"/>
      <c r="O56" s="1"/>
      <c r="P56" s="663" t="s">
        <v>144</v>
      </c>
      <c r="Q56" s="664"/>
      <c r="R56" s="1"/>
      <c r="S56" s="1"/>
      <c r="T56" s="663" t="s">
        <v>143</v>
      </c>
      <c r="U56" s="664"/>
      <c r="V56" s="1"/>
      <c r="W56" s="1"/>
      <c r="X56" s="663" t="s">
        <v>142</v>
      </c>
      <c r="Y56" s="664"/>
      <c r="Z56" s="1"/>
      <c r="AA56" s="1"/>
      <c r="AB56" s="663" t="s">
        <v>141</v>
      </c>
      <c r="AC56" s="664"/>
      <c r="AD56" s="1"/>
      <c r="AE56" s="1"/>
      <c r="AF56" s="663" t="s">
        <v>140</v>
      </c>
      <c r="AG56" s="664"/>
      <c r="AH56" s="1"/>
      <c r="AI56" s="1"/>
      <c r="AJ56" s="663" t="s">
        <v>139</v>
      </c>
      <c r="AK56" s="664"/>
      <c r="AL56" s="1"/>
      <c r="AM56" s="1"/>
      <c r="AN56" s="663" t="s">
        <v>138</v>
      </c>
      <c r="AO56" s="664"/>
      <c r="AP56" s="1"/>
      <c r="AQ56" s="1"/>
      <c r="AR56" s="663" t="s">
        <v>137</v>
      </c>
      <c r="AS56" s="664"/>
      <c r="AT56" s="1"/>
      <c r="AU56" s="1"/>
      <c r="AV56" s="663" t="s">
        <v>136</v>
      </c>
      <c r="AW56" s="664"/>
      <c r="AX56" s="1"/>
      <c r="AY56" s="1"/>
      <c r="AZ56" s="663" t="s">
        <v>135</v>
      </c>
      <c r="BA56" s="664"/>
      <c r="BB56" s="1"/>
      <c r="BC56" s="1"/>
      <c r="BD56" s="663" t="s">
        <v>134</v>
      </c>
      <c r="BE56" s="664"/>
      <c r="BF56" s="1"/>
      <c r="BG56" s="1"/>
      <c r="BH56" s="663" t="s">
        <v>133</v>
      </c>
      <c r="BI56" s="664"/>
      <c r="BJ56" s="1"/>
      <c r="BK56" s="1"/>
      <c r="BL56" s="663" t="s">
        <v>132</v>
      </c>
      <c r="BM56" s="664"/>
      <c r="BN56" s="1"/>
      <c r="BO56" s="1"/>
    </row>
    <row r="57" spans="1:67" x14ac:dyDescent="0.25">
      <c r="A57" s="666"/>
      <c r="B57" s="104"/>
      <c r="C57" s="1"/>
      <c r="D57" s="102" t="s">
        <v>100</v>
      </c>
      <c r="E57" s="102" t="s">
        <v>99</v>
      </c>
      <c r="F57" s="102" t="s">
        <v>130</v>
      </c>
      <c r="G57" s="102" t="s">
        <v>129</v>
      </c>
      <c r="H57" s="102" t="s">
        <v>100</v>
      </c>
      <c r="I57" s="102" t="s">
        <v>99</v>
      </c>
      <c r="J57" s="102" t="s">
        <v>128</v>
      </c>
      <c r="K57" s="102" t="s">
        <v>127</v>
      </c>
      <c r="L57" s="102" t="s">
        <v>100</v>
      </c>
      <c r="M57" s="102" t="s">
        <v>99</v>
      </c>
      <c r="N57" s="102" t="s">
        <v>126</v>
      </c>
      <c r="O57" s="102" t="s">
        <v>125</v>
      </c>
      <c r="P57" s="102" t="s">
        <v>100</v>
      </c>
      <c r="Q57" s="102" t="s">
        <v>99</v>
      </c>
      <c r="R57" s="102" t="s">
        <v>124</v>
      </c>
      <c r="S57" s="102" t="s">
        <v>123</v>
      </c>
      <c r="T57" s="102" t="s">
        <v>100</v>
      </c>
      <c r="U57" s="102" t="s">
        <v>99</v>
      </c>
      <c r="V57" s="102" t="s">
        <v>122</v>
      </c>
      <c r="W57" s="102" t="s">
        <v>121</v>
      </c>
      <c r="X57" s="102" t="s">
        <v>100</v>
      </c>
      <c r="Y57" s="102" t="s">
        <v>99</v>
      </c>
      <c r="Z57" s="102" t="s">
        <v>120</v>
      </c>
      <c r="AA57" s="102" t="s">
        <v>119</v>
      </c>
      <c r="AB57" s="102" t="s">
        <v>100</v>
      </c>
      <c r="AC57" s="102" t="s">
        <v>99</v>
      </c>
      <c r="AD57" s="102" t="s">
        <v>118</v>
      </c>
      <c r="AE57" s="102" t="s">
        <v>117</v>
      </c>
      <c r="AF57" s="102" t="s">
        <v>100</v>
      </c>
      <c r="AG57" s="102" t="s">
        <v>99</v>
      </c>
      <c r="AH57" s="102" t="s">
        <v>116</v>
      </c>
      <c r="AI57" s="102" t="s">
        <v>115</v>
      </c>
      <c r="AJ57" s="102" t="s">
        <v>100</v>
      </c>
      <c r="AK57" s="102" t="s">
        <v>99</v>
      </c>
      <c r="AL57" s="102" t="s">
        <v>114</v>
      </c>
      <c r="AM57" s="102" t="s">
        <v>113</v>
      </c>
      <c r="AN57" s="102" t="s">
        <v>100</v>
      </c>
      <c r="AO57" s="102" t="s">
        <v>99</v>
      </c>
      <c r="AP57" s="102" t="s">
        <v>112</v>
      </c>
      <c r="AQ57" s="102" t="s">
        <v>111</v>
      </c>
      <c r="AR57" s="102" t="s">
        <v>100</v>
      </c>
      <c r="AS57" s="102" t="s">
        <v>99</v>
      </c>
      <c r="AT57" s="102" t="s">
        <v>110</v>
      </c>
      <c r="AU57" s="102" t="s">
        <v>109</v>
      </c>
      <c r="AV57" s="102" t="s">
        <v>100</v>
      </c>
      <c r="AW57" s="102" t="s">
        <v>99</v>
      </c>
      <c r="AX57" s="102" t="s">
        <v>108</v>
      </c>
      <c r="AY57" s="102" t="s">
        <v>107</v>
      </c>
      <c r="AZ57" s="102" t="s">
        <v>100</v>
      </c>
      <c r="BA57" s="102" t="s">
        <v>99</v>
      </c>
      <c r="BB57" s="102" t="s">
        <v>106</v>
      </c>
      <c r="BC57" s="102" t="s">
        <v>105</v>
      </c>
      <c r="BD57" s="102" t="s">
        <v>100</v>
      </c>
      <c r="BE57" s="102" t="s">
        <v>99</v>
      </c>
      <c r="BF57" s="102" t="s">
        <v>104</v>
      </c>
      <c r="BG57" s="102" t="s">
        <v>103</v>
      </c>
      <c r="BH57" s="102" t="s">
        <v>100</v>
      </c>
      <c r="BI57" s="102" t="s">
        <v>99</v>
      </c>
      <c r="BJ57" s="102" t="s">
        <v>102</v>
      </c>
      <c r="BK57" s="102" t="s">
        <v>101</v>
      </c>
      <c r="BL57" s="102" t="s">
        <v>100</v>
      </c>
      <c r="BM57" s="102" t="s">
        <v>99</v>
      </c>
      <c r="BN57" s="102" t="s">
        <v>98</v>
      </c>
      <c r="BO57" s="102" t="s">
        <v>97</v>
      </c>
    </row>
    <row r="58" spans="1:67" x14ac:dyDescent="0.25">
      <c r="A58" s="666"/>
      <c r="B58" s="101" t="s">
        <v>131</v>
      </c>
      <c r="C58" s="100" t="s">
        <v>187</v>
      </c>
      <c r="D58" s="99">
        <v>0</v>
      </c>
      <c r="E58" s="99">
        <v>0</v>
      </c>
      <c r="F58" s="98">
        <f>SUM(D58,E58)</f>
        <v>0</v>
      </c>
      <c r="G58" s="98">
        <f>IF(F58=0,0,IF(F58&gt;F60,2,IF(F58&lt;F60,0,IF(F60=F60,1))))</f>
        <v>0</v>
      </c>
      <c r="H58" s="99">
        <v>0</v>
      </c>
      <c r="I58" s="99">
        <v>0</v>
      </c>
      <c r="J58" s="98">
        <f>SUM(H58,I58)</f>
        <v>0</v>
      </c>
      <c r="K58" s="98">
        <f>IF(J58=0,0,IF(J58&gt;J60,2,IF(J58&lt;J60,0,IF(J60=J60,1))))</f>
        <v>0</v>
      </c>
      <c r="L58" s="99">
        <v>0</v>
      </c>
      <c r="M58" s="99">
        <v>0</v>
      </c>
      <c r="N58" s="98">
        <f>SUM(L58,M58)</f>
        <v>0</v>
      </c>
      <c r="O58" s="98">
        <f>IF(N58=0,0,IF(N58&gt;N60,2,IF(N58&lt;N60,0,IF(N60=N60,1))))</f>
        <v>0</v>
      </c>
      <c r="P58" s="99">
        <v>0</v>
      </c>
      <c r="Q58" s="99">
        <v>0</v>
      </c>
      <c r="R58" s="98">
        <f>SUM(P58,Q58)</f>
        <v>0</v>
      </c>
      <c r="S58" s="98">
        <f>IF(R58=0,0,IF(R58&gt;R60,2,IF(R58&lt;R60,0,IF(R60=R60,1))))</f>
        <v>0</v>
      </c>
      <c r="T58" s="99">
        <v>0</v>
      </c>
      <c r="U58" s="99">
        <v>0</v>
      </c>
      <c r="V58" s="98">
        <f>SUM(T58,U58)</f>
        <v>0</v>
      </c>
      <c r="W58" s="98">
        <f>IF(V58=0,0,IF(V58&gt;V60,2,IF(V58&lt;V60,0,IF(V60=V60,1))))</f>
        <v>0</v>
      </c>
      <c r="X58" s="99">
        <v>0</v>
      </c>
      <c r="Y58" s="99">
        <v>0</v>
      </c>
      <c r="Z58" s="98">
        <f>SUM(X58,Y58)</f>
        <v>0</v>
      </c>
      <c r="AA58" s="98">
        <f>IF(Z58=0,0,IF(Z58&gt;Z60,2,IF(Z58&lt;Z60,0,IF(Z60=Z60,1))))</f>
        <v>0</v>
      </c>
      <c r="AB58" s="99">
        <v>0</v>
      </c>
      <c r="AC58" s="99">
        <v>0</v>
      </c>
      <c r="AD58" s="98">
        <f>SUM(AB58,AC58)</f>
        <v>0</v>
      </c>
      <c r="AE58" s="98">
        <f>IF(AD58=0,0,IF(AD58&gt;AD60,2,IF(AD58&lt;AD60,0,IF(AD60=AD60,1))))</f>
        <v>0</v>
      </c>
      <c r="AF58" s="99">
        <v>0</v>
      </c>
      <c r="AG58" s="99">
        <v>0</v>
      </c>
      <c r="AH58" s="98">
        <f>SUM(AF58,AG58)</f>
        <v>0</v>
      </c>
      <c r="AI58" s="98">
        <f>IF(AH58=0,0,IF(AH58&gt;AH60,2,IF(AH58&lt;AH60,0,IF(AH60=AH60,1))))</f>
        <v>0</v>
      </c>
      <c r="AJ58" s="99">
        <v>0</v>
      </c>
      <c r="AK58" s="99">
        <v>0</v>
      </c>
      <c r="AL58" s="98">
        <f>SUM(AJ58,AK58)</f>
        <v>0</v>
      </c>
      <c r="AM58" s="98">
        <f>IF(AL58=0,0,IF(AL58&gt;AL60,2,IF(AL58&lt;AL60,0,IF(AL60=AL60,1))))</f>
        <v>0</v>
      </c>
      <c r="AN58" s="99">
        <v>0</v>
      </c>
      <c r="AO58" s="99">
        <v>0</v>
      </c>
      <c r="AP58" s="98">
        <f>SUM(AN58,AO58)</f>
        <v>0</v>
      </c>
      <c r="AQ58" s="98">
        <f>IF(AP58=0,0,IF(AP58&gt;AP60,2,IF(AP58&lt;AP60,0,IF(AP60=AP60,1))))</f>
        <v>0</v>
      </c>
      <c r="AR58" s="99">
        <v>0</v>
      </c>
      <c r="AS58" s="99">
        <v>0</v>
      </c>
      <c r="AT58" s="98">
        <f>SUM(AR58,AS58)</f>
        <v>0</v>
      </c>
      <c r="AU58" s="98">
        <f>IF(AT58=0,0,IF(AT58&gt;AT60,2,IF(AT58&lt;AT60,0,IF(AT60=AT60,1))))</f>
        <v>0</v>
      </c>
      <c r="AV58" s="99">
        <v>0</v>
      </c>
      <c r="AW58" s="99">
        <v>0</v>
      </c>
      <c r="AX58" s="98">
        <f>SUM(AV58,AW58)</f>
        <v>0</v>
      </c>
      <c r="AY58" s="98">
        <f>IF(AX58=0,0,IF(AX58&gt;AX60,2,IF(AX58&lt;AX60,0,IF(AX60=AX60,1))))</f>
        <v>0</v>
      </c>
      <c r="AZ58" s="99">
        <v>0</v>
      </c>
      <c r="BA58" s="99">
        <v>0</v>
      </c>
      <c r="BB58" s="98">
        <f>SUM(AZ58,BA58)</f>
        <v>0</v>
      </c>
      <c r="BC58" s="98">
        <f>IF(BB58=0,0,IF(BB58&gt;BB60,2,IF(BB58&lt;BB60,0,IF(BB60=BB60,1))))</f>
        <v>0</v>
      </c>
      <c r="BD58" s="99">
        <v>0</v>
      </c>
      <c r="BE58" s="99">
        <v>0</v>
      </c>
      <c r="BF58" s="98">
        <f>SUM(BD58,BE58)</f>
        <v>0</v>
      </c>
      <c r="BG58" s="98">
        <f>IF(BF58=0,0,IF(BF58&gt;BF60,2,IF(BF58&lt;BF60,0,IF(BF60=BF60,1))))</f>
        <v>0</v>
      </c>
      <c r="BH58" s="99">
        <v>0</v>
      </c>
      <c r="BI58" s="99">
        <v>0</v>
      </c>
      <c r="BJ58" s="98">
        <f>SUM(BH58,BI58)</f>
        <v>0</v>
      </c>
      <c r="BK58" s="98">
        <f>IF(BJ58=0,0,IF(BJ58&gt;BJ60,2,IF(BJ58&lt;BJ60,0,IF(BJ60=BJ60,1))))</f>
        <v>0</v>
      </c>
      <c r="BL58" s="99">
        <v>0</v>
      </c>
      <c r="BM58" s="99">
        <v>0</v>
      </c>
      <c r="BN58" s="98">
        <f>SUM(BL58,BM58)</f>
        <v>0</v>
      </c>
      <c r="BO58" s="98">
        <f>IF(BN58=0,0,IF(BN58&gt;BN60,2,IF(BN58&lt;BN60,0,IF(BN60=BN60,1))))</f>
        <v>0</v>
      </c>
    </row>
    <row r="59" spans="1:67" x14ac:dyDescent="0.25">
      <c r="A59" s="666"/>
      <c r="B59" s="104"/>
      <c r="C59" s="103"/>
      <c r="D59" s="102" t="s">
        <v>100</v>
      </c>
      <c r="E59" s="102" t="s">
        <v>99</v>
      </c>
      <c r="F59" s="102" t="s">
        <v>130</v>
      </c>
      <c r="G59" s="102" t="s">
        <v>129</v>
      </c>
      <c r="H59" s="102" t="s">
        <v>100</v>
      </c>
      <c r="I59" s="102" t="s">
        <v>99</v>
      </c>
      <c r="J59" s="102" t="s">
        <v>128</v>
      </c>
      <c r="K59" s="102" t="s">
        <v>127</v>
      </c>
      <c r="L59" s="102" t="s">
        <v>100</v>
      </c>
      <c r="M59" s="102" t="s">
        <v>99</v>
      </c>
      <c r="N59" s="102" t="s">
        <v>126</v>
      </c>
      <c r="O59" s="102" t="s">
        <v>125</v>
      </c>
      <c r="P59" s="102" t="s">
        <v>100</v>
      </c>
      <c r="Q59" s="102" t="s">
        <v>99</v>
      </c>
      <c r="R59" s="102" t="s">
        <v>124</v>
      </c>
      <c r="S59" s="102" t="s">
        <v>123</v>
      </c>
      <c r="T59" s="102" t="s">
        <v>100</v>
      </c>
      <c r="U59" s="102" t="s">
        <v>99</v>
      </c>
      <c r="V59" s="102" t="s">
        <v>122</v>
      </c>
      <c r="W59" s="102" t="s">
        <v>121</v>
      </c>
      <c r="X59" s="102" t="s">
        <v>100</v>
      </c>
      <c r="Y59" s="102" t="s">
        <v>99</v>
      </c>
      <c r="Z59" s="102" t="s">
        <v>120</v>
      </c>
      <c r="AA59" s="102" t="s">
        <v>119</v>
      </c>
      <c r="AB59" s="102" t="s">
        <v>100</v>
      </c>
      <c r="AC59" s="102" t="s">
        <v>99</v>
      </c>
      <c r="AD59" s="102" t="s">
        <v>118</v>
      </c>
      <c r="AE59" s="102" t="s">
        <v>117</v>
      </c>
      <c r="AF59" s="102" t="s">
        <v>100</v>
      </c>
      <c r="AG59" s="102" t="s">
        <v>99</v>
      </c>
      <c r="AH59" s="102" t="s">
        <v>116</v>
      </c>
      <c r="AI59" s="102" t="s">
        <v>115</v>
      </c>
      <c r="AJ59" s="102" t="s">
        <v>100</v>
      </c>
      <c r="AK59" s="102" t="s">
        <v>99</v>
      </c>
      <c r="AL59" s="102" t="s">
        <v>114</v>
      </c>
      <c r="AM59" s="102" t="s">
        <v>113</v>
      </c>
      <c r="AN59" s="102" t="s">
        <v>100</v>
      </c>
      <c r="AO59" s="102" t="s">
        <v>99</v>
      </c>
      <c r="AP59" s="102" t="s">
        <v>112</v>
      </c>
      <c r="AQ59" s="102" t="s">
        <v>111</v>
      </c>
      <c r="AR59" s="102" t="s">
        <v>100</v>
      </c>
      <c r="AS59" s="102" t="s">
        <v>99</v>
      </c>
      <c r="AT59" s="102" t="s">
        <v>110</v>
      </c>
      <c r="AU59" s="102" t="s">
        <v>109</v>
      </c>
      <c r="AV59" s="102" t="s">
        <v>100</v>
      </c>
      <c r="AW59" s="102" t="s">
        <v>99</v>
      </c>
      <c r="AX59" s="102" t="s">
        <v>108</v>
      </c>
      <c r="AY59" s="102" t="s">
        <v>107</v>
      </c>
      <c r="AZ59" s="102" t="s">
        <v>100</v>
      </c>
      <c r="BA59" s="102" t="s">
        <v>99</v>
      </c>
      <c r="BB59" s="102" t="s">
        <v>106</v>
      </c>
      <c r="BC59" s="102" t="s">
        <v>105</v>
      </c>
      <c r="BD59" s="102" t="s">
        <v>100</v>
      </c>
      <c r="BE59" s="102" t="s">
        <v>99</v>
      </c>
      <c r="BF59" s="102" t="s">
        <v>104</v>
      </c>
      <c r="BG59" s="102" t="s">
        <v>103</v>
      </c>
      <c r="BH59" s="102" t="s">
        <v>100</v>
      </c>
      <c r="BI59" s="102" t="s">
        <v>99</v>
      </c>
      <c r="BJ59" s="102" t="s">
        <v>102</v>
      </c>
      <c r="BK59" s="102" t="s">
        <v>101</v>
      </c>
      <c r="BL59" s="102" t="s">
        <v>100</v>
      </c>
      <c r="BM59" s="102" t="s">
        <v>99</v>
      </c>
      <c r="BN59" s="102" t="s">
        <v>98</v>
      </c>
      <c r="BO59" s="102" t="s">
        <v>97</v>
      </c>
    </row>
    <row r="60" spans="1:67" x14ac:dyDescent="0.25">
      <c r="A60" s="666"/>
      <c r="B60" s="101" t="s">
        <v>96</v>
      </c>
      <c r="C60" s="100" t="s">
        <v>187</v>
      </c>
      <c r="D60" s="99">
        <v>0</v>
      </c>
      <c r="E60" s="99">
        <v>0</v>
      </c>
      <c r="F60" s="98">
        <f>SUM(D60,E60)</f>
        <v>0</v>
      </c>
      <c r="G60" s="98">
        <f>IF(F60=0,0,IF(F60&gt;F58,2,IF(F60&lt;F58,0,IF(F58=F60,1))))</f>
        <v>0</v>
      </c>
      <c r="H60" s="99">
        <v>0</v>
      </c>
      <c r="I60" s="99">
        <v>0</v>
      </c>
      <c r="J60" s="98">
        <f>SUM(H60,I60)</f>
        <v>0</v>
      </c>
      <c r="K60" s="98">
        <f>IF(J60=0,0,IF(J60&gt;J58,2,IF(J60&lt;J58,0,IF(J58=J60,1))))</f>
        <v>0</v>
      </c>
      <c r="L60" s="99">
        <v>0</v>
      </c>
      <c r="M60" s="99">
        <v>0</v>
      </c>
      <c r="N60" s="98">
        <f>SUM(L60,M60)</f>
        <v>0</v>
      </c>
      <c r="O60" s="98">
        <f>IF(N60=0,0,IF(N60&gt;N58,2,IF(N60&lt;N58,0,IF(N58=N60,1))))</f>
        <v>0</v>
      </c>
      <c r="P60" s="99">
        <v>0</v>
      </c>
      <c r="Q60" s="99">
        <v>0</v>
      </c>
      <c r="R60" s="98">
        <f>SUM(P60,Q60)</f>
        <v>0</v>
      </c>
      <c r="S60" s="98">
        <f>IF(R60=0,0,IF(R60&gt;R58,2,IF(R60&lt;R58,0,IF(R58=R60,1))))</f>
        <v>0</v>
      </c>
      <c r="T60" s="99">
        <v>0</v>
      </c>
      <c r="U60" s="99">
        <v>0</v>
      </c>
      <c r="V60" s="98">
        <f>SUM(T60,U60)</f>
        <v>0</v>
      </c>
      <c r="W60" s="98">
        <f>IF(V60=0,0,IF(V60&gt;V58,2,IF(V60&lt;V58,0,IF(V58=V60,1))))</f>
        <v>0</v>
      </c>
      <c r="X60" s="99">
        <v>0</v>
      </c>
      <c r="Y60" s="99">
        <v>0</v>
      </c>
      <c r="Z60" s="98">
        <f>SUM(X60,Y60)</f>
        <v>0</v>
      </c>
      <c r="AA60" s="98">
        <f>IF(Z60=0,0,IF(Z60&gt;Z58,2,IF(Z60&lt;Z58,0,IF(Z58=Z60,1))))</f>
        <v>0</v>
      </c>
      <c r="AB60" s="99">
        <v>0</v>
      </c>
      <c r="AC60" s="99">
        <v>0</v>
      </c>
      <c r="AD60" s="98">
        <f>SUM(AB60,AC60)</f>
        <v>0</v>
      </c>
      <c r="AE60" s="98">
        <f>IF(AD60=0,0,IF(AD60&gt;AD58,2,IF(AD60&lt;AD58,0,IF(AD58=AD60,1))))</f>
        <v>0</v>
      </c>
      <c r="AF60" s="99">
        <v>0</v>
      </c>
      <c r="AG60" s="99">
        <v>0</v>
      </c>
      <c r="AH60" s="98">
        <f>SUM(AF60,AG60)</f>
        <v>0</v>
      </c>
      <c r="AI60" s="98">
        <f>IF(AH60=0,0,IF(AH60&gt;AH58,2,IF(AH60&lt;AH58,0,IF(AH58=AH60,1))))</f>
        <v>0</v>
      </c>
      <c r="AJ60" s="99">
        <v>0</v>
      </c>
      <c r="AK60" s="99">
        <v>0</v>
      </c>
      <c r="AL60" s="98">
        <f>SUM(AJ60,AK60)</f>
        <v>0</v>
      </c>
      <c r="AM60" s="98">
        <f>IF(AL60=0,0,IF(AL60&gt;AL58,2,IF(AL60&lt;AL58,0,IF(AL58=AL60,1))))</f>
        <v>0</v>
      </c>
      <c r="AN60" s="99">
        <v>0</v>
      </c>
      <c r="AO60" s="99">
        <v>0</v>
      </c>
      <c r="AP60" s="98">
        <f>SUM(AN60,AO60)</f>
        <v>0</v>
      </c>
      <c r="AQ60" s="98">
        <f>IF(AP60=0,0,IF(AP60&gt;AP58,2,IF(AP60&lt;AP58,0,IF(AP58=AP60,1))))</f>
        <v>0</v>
      </c>
      <c r="AR60" s="99">
        <v>0</v>
      </c>
      <c r="AS60" s="99">
        <v>0</v>
      </c>
      <c r="AT60" s="98">
        <f>SUM(AR60,AS60)</f>
        <v>0</v>
      </c>
      <c r="AU60" s="98">
        <f>IF(AT60=0,0,IF(AT60&gt;AT58,2,IF(AT60&lt;AT58,0,IF(AT58=AT60,1))))</f>
        <v>0</v>
      </c>
      <c r="AV60" s="99">
        <v>0</v>
      </c>
      <c r="AW60" s="99">
        <v>0</v>
      </c>
      <c r="AX60" s="98">
        <f>SUM(AV60,AW60)</f>
        <v>0</v>
      </c>
      <c r="AY60" s="98">
        <f>IF(AX60=0,0,IF(AX60&gt;AX58,2,IF(AX60&lt;AX58,0,IF(AX58=AX60,1))))</f>
        <v>0</v>
      </c>
      <c r="AZ60" s="99">
        <v>0</v>
      </c>
      <c r="BA60" s="99">
        <v>0</v>
      </c>
      <c r="BB60" s="98">
        <f>SUM(AZ60,BA60)</f>
        <v>0</v>
      </c>
      <c r="BC60" s="98">
        <f>IF(BB60=0,0,IF(BB60&gt;BB58,2,IF(BB60&lt;BB58,0,IF(BB58=BB60,1))))</f>
        <v>0</v>
      </c>
      <c r="BD60" s="99">
        <v>0</v>
      </c>
      <c r="BE60" s="99">
        <v>0</v>
      </c>
      <c r="BF60" s="98">
        <f>SUM(BD60,BE60)</f>
        <v>0</v>
      </c>
      <c r="BG60" s="98">
        <f>IF(BF60=0,0,IF(BF60&gt;BF58,2,IF(BF60&lt;BF58,0,IF(BF58=BF60,1))))</f>
        <v>0</v>
      </c>
      <c r="BH60" s="99">
        <v>0</v>
      </c>
      <c r="BI60" s="99">
        <v>0</v>
      </c>
      <c r="BJ60" s="98">
        <f>SUM(BH60,BI60)</f>
        <v>0</v>
      </c>
      <c r="BK60" s="98">
        <f>IF(BJ60=0,0,IF(BJ60&gt;BJ58,2,IF(BJ60&lt;BJ58,0,IF(BJ58=BJ60,1))))</f>
        <v>0</v>
      </c>
      <c r="BL60" s="99">
        <v>0</v>
      </c>
      <c r="BM60" s="99">
        <v>0</v>
      </c>
      <c r="BN60" s="98">
        <f>SUM(BL60,BM60)</f>
        <v>0</v>
      </c>
      <c r="BO60" s="98">
        <f>IF(BN60=0,0,IF(BN60&gt;BN58,2,IF(BN60&lt;BN58,0,IF(BN58=BN60,1))))</f>
        <v>0</v>
      </c>
    </row>
    <row r="62" spans="1:67" x14ac:dyDescent="0.25">
      <c r="D62" s="97" t="s">
        <v>95</v>
      </c>
      <c r="E62">
        <f>SUM(G58,K58,O58,S58,W58,AA58,AE58,AI58,AM58,AQ58,AU58,AY58,BC58,BG58,BK58,BO58)</f>
        <v>0</v>
      </c>
      <c r="G62" s="97" t="s">
        <v>94</v>
      </c>
      <c r="J62" t="s">
        <v>93</v>
      </c>
      <c r="K62" t="b">
        <f>G63</f>
        <v>0</v>
      </c>
    </row>
    <row r="63" spans="1:67" x14ac:dyDescent="0.25">
      <c r="D63" s="97" t="s">
        <v>92</v>
      </c>
      <c r="E63">
        <f>SUM(G60,K60,O60,S60,W60,AA60,AE60,AI60,AM60,AQ60,AU60,AY60,BC60,BG60,BK60,BO60)</f>
        <v>0</v>
      </c>
      <c r="G63" t="b">
        <f>IF(E62&gt;E63,C58,IF(E63&gt;E62,C60))</f>
        <v>0</v>
      </c>
      <c r="J63" t="s">
        <v>91</v>
      </c>
      <c r="K63" t="str">
        <f>IF(K62=C58,C60,C58)</f>
        <v>??? / ???</v>
      </c>
    </row>
  </sheetData>
  <sheetProtection selectLockedCells="1"/>
  <mergeCells count="102">
    <mergeCell ref="AV6:AW6"/>
    <mergeCell ref="AZ6:BA6"/>
    <mergeCell ref="BD6:BE6"/>
    <mergeCell ref="BH6:BI6"/>
    <mergeCell ref="BL6:BM6"/>
    <mergeCell ref="A16:A20"/>
    <mergeCell ref="D16:E16"/>
    <mergeCell ref="H16:I16"/>
    <mergeCell ref="L16:M16"/>
    <mergeCell ref="P16:Q16"/>
    <mergeCell ref="X6:Y6"/>
    <mergeCell ref="AB6:AC6"/>
    <mergeCell ref="AF6:AG6"/>
    <mergeCell ref="AJ6:AK6"/>
    <mergeCell ref="AN6:AO6"/>
    <mergeCell ref="AR6:AS6"/>
    <mergeCell ref="A6:A10"/>
    <mergeCell ref="D6:E6"/>
    <mergeCell ref="H6:I6"/>
    <mergeCell ref="L6:M6"/>
    <mergeCell ref="P6:Q6"/>
    <mergeCell ref="T6:U6"/>
    <mergeCell ref="AR16:AS16"/>
    <mergeCell ref="AV16:AW16"/>
    <mergeCell ref="AZ16:BA16"/>
    <mergeCell ref="BD16:BE16"/>
    <mergeCell ref="BH16:BI16"/>
    <mergeCell ref="BL16:BM16"/>
    <mergeCell ref="T16:U16"/>
    <mergeCell ref="X16:Y16"/>
    <mergeCell ref="AB16:AC16"/>
    <mergeCell ref="AF16:AG16"/>
    <mergeCell ref="AJ16:AK16"/>
    <mergeCell ref="AN16:AO16"/>
    <mergeCell ref="AV26:AW26"/>
    <mergeCell ref="AZ26:BA26"/>
    <mergeCell ref="BD26:BE26"/>
    <mergeCell ref="BH26:BI26"/>
    <mergeCell ref="BL26:BM26"/>
    <mergeCell ref="A36:A40"/>
    <mergeCell ref="D36:E36"/>
    <mergeCell ref="H36:I36"/>
    <mergeCell ref="L36:M36"/>
    <mergeCell ref="P36:Q36"/>
    <mergeCell ref="X26:Y26"/>
    <mergeCell ref="AB26:AC26"/>
    <mergeCell ref="AF26:AG26"/>
    <mergeCell ref="AJ26:AK26"/>
    <mergeCell ref="AN26:AO26"/>
    <mergeCell ref="AR26:AS26"/>
    <mergeCell ref="A26:A30"/>
    <mergeCell ref="D26:E26"/>
    <mergeCell ref="H26:I26"/>
    <mergeCell ref="L26:M26"/>
    <mergeCell ref="P26:Q26"/>
    <mergeCell ref="T26:U26"/>
    <mergeCell ref="AR36:AS36"/>
    <mergeCell ref="AV36:AW36"/>
    <mergeCell ref="AZ36:BA36"/>
    <mergeCell ref="BD36:BE36"/>
    <mergeCell ref="BH36:BI36"/>
    <mergeCell ref="BL36:BM36"/>
    <mergeCell ref="T36:U36"/>
    <mergeCell ref="X36:Y36"/>
    <mergeCell ref="AB36:AC36"/>
    <mergeCell ref="AF36:AG36"/>
    <mergeCell ref="AJ36:AK36"/>
    <mergeCell ref="AN36:AO36"/>
    <mergeCell ref="AV46:AW46"/>
    <mergeCell ref="AZ46:BA46"/>
    <mergeCell ref="BD46:BE46"/>
    <mergeCell ref="BH46:BI46"/>
    <mergeCell ref="BL46:BM46"/>
    <mergeCell ref="A56:A60"/>
    <mergeCell ref="D56:E56"/>
    <mergeCell ref="H56:I56"/>
    <mergeCell ref="L56:M56"/>
    <mergeCell ref="P56:Q56"/>
    <mergeCell ref="X46:Y46"/>
    <mergeCell ref="AB46:AC46"/>
    <mergeCell ref="AF46:AG46"/>
    <mergeCell ref="AJ46:AK46"/>
    <mergeCell ref="AN46:AO46"/>
    <mergeCell ref="AR46:AS46"/>
    <mergeCell ref="A46:A50"/>
    <mergeCell ref="D46:E46"/>
    <mergeCell ref="H46:I46"/>
    <mergeCell ref="L46:M46"/>
    <mergeCell ref="P46:Q46"/>
    <mergeCell ref="T46:U46"/>
    <mergeCell ref="AR56:AS56"/>
    <mergeCell ref="AV56:AW56"/>
    <mergeCell ref="AZ56:BA56"/>
    <mergeCell ref="BD56:BE56"/>
    <mergeCell ref="BH56:BI56"/>
    <mergeCell ref="BL56:BM56"/>
    <mergeCell ref="T56:U56"/>
    <mergeCell ref="X56:Y56"/>
    <mergeCell ref="AB56:AC56"/>
    <mergeCell ref="AF56:AG56"/>
    <mergeCell ref="AJ56:AK56"/>
    <mergeCell ref="AN56:AO56"/>
  </mergeCells>
  <conditionalFormatting sqref="G23">
    <cfRule type="expression" dxfId="35" priority="5">
      <formula>IF(OR(E22&gt;=16,E23&gt;=16),TRUE,)</formula>
    </cfRule>
  </conditionalFormatting>
  <conditionalFormatting sqref="G33">
    <cfRule type="expression" dxfId="34" priority="4">
      <formula>IF(OR(E32&gt;=16,E33&gt;=16),TRUE,)</formula>
    </cfRule>
  </conditionalFormatting>
  <conditionalFormatting sqref="G43">
    <cfRule type="expression" dxfId="33" priority="3">
      <formula>IF(OR(E42&gt;=16,E43&gt;=16),TRUE,)</formula>
    </cfRule>
  </conditionalFormatting>
  <conditionalFormatting sqref="G53">
    <cfRule type="expression" dxfId="32" priority="2">
      <formula>IF(OR(E52&gt;=16,E53&gt;=16),TRUE,)</formula>
    </cfRule>
  </conditionalFormatting>
  <conditionalFormatting sqref="G63">
    <cfRule type="expression" dxfId="31" priority="1">
      <formula>IF(OR(E62&gt;=16,E63&gt;=16),TRUE,)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8"/>
  <sheetViews>
    <sheetView workbookViewId="0">
      <selection activeCell="D28" sqref="D28"/>
    </sheetView>
  </sheetViews>
  <sheetFormatPr baseColWidth="10" defaultColWidth="9.28515625" defaultRowHeight="15" x14ac:dyDescent="0.25"/>
  <cols>
    <col min="1" max="1" width="2.7109375" bestFit="1" customWidth="1"/>
    <col min="2" max="2" width="20.28515625" style="200" bestFit="1" customWidth="1"/>
    <col min="3" max="3" width="20.7109375" style="200" bestFit="1" customWidth="1"/>
    <col min="4" max="4" width="8.28515625" customWidth="1"/>
    <col min="5" max="5" width="6.42578125" customWidth="1"/>
    <col min="6" max="6" width="6.28515625" customWidth="1"/>
    <col min="7" max="7" width="6.5703125" customWidth="1"/>
    <col min="8" max="8" width="6.42578125" customWidth="1"/>
    <col min="9" max="9" width="7" customWidth="1"/>
    <col min="10" max="10" width="5.7109375" bestFit="1" customWidth="1"/>
    <col min="11" max="11" width="12.5703125" customWidth="1"/>
  </cols>
  <sheetData>
    <row r="1" spans="2:11" x14ac:dyDescent="0.25">
      <c r="E1">
        <v>1</v>
      </c>
      <c r="F1">
        <v>2</v>
      </c>
      <c r="G1">
        <v>3</v>
      </c>
      <c r="H1">
        <v>4</v>
      </c>
      <c r="I1">
        <v>5</v>
      </c>
      <c r="J1">
        <v>6</v>
      </c>
    </row>
    <row r="2" spans="2:11" ht="45" x14ac:dyDescent="0.25">
      <c r="B2" s="190" t="s">
        <v>2</v>
      </c>
      <c r="C2" s="193" t="s">
        <v>3</v>
      </c>
      <c r="D2" s="47" t="s">
        <v>4</v>
      </c>
      <c r="E2" s="48" t="s">
        <v>69</v>
      </c>
      <c r="F2" s="48" t="s">
        <v>70</v>
      </c>
      <c r="G2" s="48" t="s">
        <v>71</v>
      </c>
      <c r="H2" s="48" t="s">
        <v>72</v>
      </c>
      <c r="I2" s="48" t="s">
        <v>73</v>
      </c>
      <c r="J2" s="50" t="s">
        <v>74</v>
      </c>
      <c r="K2" s="170" t="s">
        <v>208</v>
      </c>
    </row>
    <row r="3" spans="2:11" ht="21" x14ac:dyDescent="0.25">
      <c r="B3" s="212"/>
      <c r="C3" s="194"/>
      <c r="D3" s="199"/>
      <c r="E3" s="45"/>
      <c r="F3" s="160"/>
      <c r="G3" s="45"/>
      <c r="H3" s="45"/>
      <c r="I3" s="45"/>
      <c r="J3" s="45"/>
      <c r="K3" s="171" t="e">
        <f>SLOPE(E3:J3,E1:J1)</f>
        <v>#DIV/0!</v>
      </c>
    </row>
    <row r="4" spans="2:11" ht="21" x14ac:dyDescent="0.25">
      <c r="B4" s="184"/>
      <c r="C4" s="188"/>
      <c r="D4" s="196"/>
      <c r="E4" s="10"/>
      <c r="F4" s="10"/>
      <c r="G4" s="11"/>
      <c r="H4" s="10"/>
      <c r="I4" s="10"/>
      <c r="J4" s="10"/>
      <c r="K4" s="171" t="e">
        <f>SLOPE(E4:J4,E1:J1)</f>
        <v>#DIV/0!</v>
      </c>
    </row>
    <row r="5" spans="2:11" ht="21" x14ac:dyDescent="0.25">
      <c r="B5" s="212"/>
      <c r="C5" s="194"/>
      <c r="D5" s="199"/>
      <c r="E5" s="45"/>
      <c r="F5" s="45"/>
      <c r="G5" s="160"/>
      <c r="H5" s="45"/>
      <c r="I5" s="45"/>
      <c r="J5" s="45"/>
      <c r="K5" s="171" t="e">
        <f>SLOPE(E5:J5,E1:J1)</f>
        <v>#DIV/0!</v>
      </c>
    </row>
    <row r="6" spans="2:11" ht="21" x14ac:dyDescent="0.25">
      <c r="B6" s="184"/>
      <c r="C6" s="188"/>
      <c r="D6" s="196"/>
      <c r="E6" s="10"/>
      <c r="F6" s="10"/>
      <c r="G6" s="10"/>
      <c r="H6" s="11"/>
      <c r="I6" s="10"/>
      <c r="J6" s="10"/>
      <c r="K6" s="171" t="e">
        <f>SLOPE(E6:J6,E1:J1)</f>
        <v>#DIV/0!</v>
      </c>
    </row>
    <row r="7" spans="2:11" ht="21" x14ac:dyDescent="0.25">
      <c r="B7" s="212"/>
      <c r="C7" s="194"/>
      <c r="D7" s="199"/>
      <c r="E7" s="160"/>
      <c r="F7" s="45"/>
      <c r="G7" s="45"/>
      <c r="H7" s="45"/>
      <c r="I7" s="45"/>
      <c r="J7" s="45"/>
      <c r="K7" s="171" t="e">
        <f>SLOPE(E7:J7,E1:J1)</f>
        <v>#DIV/0!</v>
      </c>
    </row>
    <row r="8" spans="2:11" ht="21" x14ac:dyDescent="0.25">
      <c r="B8" s="184"/>
      <c r="C8" s="188"/>
      <c r="D8" s="196"/>
      <c r="E8" s="10"/>
      <c r="F8" s="11"/>
      <c r="G8" s="10"/>
      <c r="H8" s="10"/>
      <c r="I8" s="10"/>
      <c r="J8" s="10"/>
      <c r="K8" s="171" t="e">
        <f>SLOPE(E8:J8,E1:J1)</f>
        <v>#DIV/0!</v>
      </c>
    </row>
    <row r="9" spans="2:11" ht="21" x14ac:dyDescent="0.25">
      <c r="B9" s="212"/>
      <c r="C9" s="194"/>
      <c r="D9" s="199"/>
      <c r="E9" s="160"/>
      <c r="F9" s="45"/>
      <c r="G9" s="45"/>
      <c r="H9" s="45"/>
      <c r="I9" s="45"/>
      <c r="J9" s="45"/>
      <c r="K9" s="171" t="e">
        <f>SLOPE(E9:J9,E1:J1)</f>
        <v>#DIV/0!</v>
      </c>
    </row>
    <row r="10" spans="2:11" ht="21" x14ac:dyDescent="0.25">
      <c r="B10" s="184"/>
      <c r="C10" s="188"/>
      <c r="D10" s="196"/>
      <c r="E10" s="10"/>
      <c r="F10" s="11"/>
      <c r="G10" s="10"/>
      <c r="H10" s="10"/>
      <c r="I10" s="10"/>
      <c r="J10" s="10"/>
      <c r="K10" s="171" t="e">
        <f>SLOPE(E10:J10,E1:J1)</f>
        <v>#DIV/0!</v>
      </c>
    </row>
    <row r="11" spans="2:11" ht="21" x14ac:dyDescent="0.25">
      <c r="B11" s="212"/>
      <c r="C11" s="194"/>
      <c r="D11" s="199"/>
      <c r="E11" s="45"/>
      <c r="F11" s="45"/>
      <c r="G11" s="45"/>
      <c r="H11" s="45"/>
      <c r="I11" s="160"/>
      <c r="J11" s="45"/>
      <c r="K11" s="171" t="e">
        <f>SLOPE(E11:J11,E1:J1)</f>
        <v>#DIV/0!</v>
      </c>
    </row>
    <row r="12" spans="2:11" ht="21" x14ac:dyDescent="0.25">
      <c r="B12" s="184"/>
      <c r="C12" s="188"/>
      <c r="D12" s="196"/>
      <c r="E12" s="10"/>
      <c r="F12" s="10"/>
      <c r="G12" s="10"/>
      <c r="H12" s="10"/>
      <c r="I12" s="11"/>
      <c r="J12" s="10"/>
      <c r="K12" s="171" t="e">
        <f>SLOPE(E12:J12,E1:J1)</f>
        <v>#DIV/0!</v>
      </c>
    </row>
    <row r="13" spans="2:11" ht="21" x14ac:dyDescent="0.25">
      <c r="B13" s="212"/>
      <c r="C13" s="195"/>
      <c r="D13" s="199"/>
      <c r="E13" s="45"/>
      <c r="F13" s="160"/>
      <c r="G13" s="45"/>
      <c r="H13" s="45"/>
      <c r="I13" s="45"/>
      <c r="J13" s="45"/>
      <c r="K13" s="171" t="e">
        <f>SLOPE(E13:J13,E1:J1)</f>
        <v>#DIV/0!</v>
      </c>
    </row>
    <row r="14" spans="2:11" ht="21" x14ac:dyDescent="0.25">
      <c r="B14" s="184"/>
      <c r="C14" s="188"/>
      <c r="D14" s="196"/>
      <c r="E14" s="10"/>
      <c r="F14" s="10"/>
      <c r="G14" s="11"/>
      <c r="H14" s="10"/>
      <c r="I14" s="10"/>
      <c r="J14" s="10"/>
      <c r="K14" s="171" t="e">
        <f>SLOPE(E14:J14,E1:J1)</f>
        <v>#DIV/0!</v>
      </c>
    </row>
    <row r="15" spans="2:11" ht="21" x14ac:dyDescent="0.25">
      <c r="B15" s="212"/>
      <c r="C15" s="194"/>
      <c r="D15" s="199"/>
      <c r="E15" s="160"/>
      <c r="F15" s="45"/>
      <c r="G15" s="45"/>
      <c r="H15" s="45"/>
      <c r="I15" s="45"/>
      <c r="J15" s="45"/>
      <c r="K15" s="171" t="e">
        <f>SLOPE(E15:J15,E1:J1)</f>
        <v>#DIV/0!</v>
      </c>
    </row>
    <row r="16" spans="2:11" ht="21" x14ac:dyDescent="0.25">
      <c r="B16" s="184"/>
      <c r="C16" s="188"/>
      <c r="D16" s="196"/>
      <c r="E16" s="11"/>
      <c r="F16" s="10"/>
      <c r="G16" s="10"/>
      <c r="H16" s="10"/>
      <c r="I16" s="10"/>
      <c r="J16" s="10"/>
      <c r="K16" s="171" t="e">
        <f>SLOPE(E16:J16,E1:J1)</f>
        <v>#DIV/0!</v>
      </c>
    </row>
    <row r="17" spans="2:11" ht="21" x14ac:dyDescent="0.25">
      <c r="B17" s="213"/>
      <c r="C17" s="194"/>
      <c r="D17" s="199"/>
      <c r="E17" s="45"/>
      <c r="F17" s="160"/>
      <c r="G17" s="45"/>
      <c r="H17" s="45"/>
      <c r="I17" s="45"/>
      <c r="J17" s="45"/>
      <c r="K17" s="174" t="e">
        <f>SLOPE(E17:J17,E1:J1)</f>
        <v>#DIV/0!</v>
      </c>
    </row>
    <row r="18" spans="2:11" ht="21" x14ac:dyDescent="0.25">
      <c r="B18" s="184"/>
      <c r="C18" s="188"/>
      <c r="D18" s="196"/>
      <c r="E18" s="10"/>
      <c r="F18" s="10"/>
      <c r="G18" s="11"/>
      <c r="H18" s="10"/>
      <c r="I18" s="10"/>
      <c r="J18" s="10"/>
      <c r="K18" s="171" t="e">
        <f>SLOPE(E18:J18,E1:J1)</f>
        <v>#DIV/0!</v>
      </c>
    </row>
    <row r="19" spans="2:11" ht="21" x14ac:dyDescent="0.25">
      <c r="B19" s="212"/>
      <c r="C19" s="194"/>
      <c r="D19" s="199"/>
      <c r="E19" s="45"/>
      <c r="F19" s="45"/>
      <c r="G19" s="45"/>
      <c r="H19" s="45"/>
      <c r="I19" s="160"/>
      <c r="J19" s="45"/>
      <c r="K19" s="171" t="e">
        <f>SLOPE(E19:J19,E1:J1)</f>
        <v>#DIV/0!</v>
      </c>
    </row>
    <row r="20" spans="2:11" ht="21" x14ac:dyDescent="0.25">
      <c r="B20" s="185"/>
      <c r="C20" s="188"/>
      <c r="D20" s="196"/>
      <c r="E20" s="10"/>
      <c r="F20" s="10"/>
      <c r="G20" s="10"/>
      <c r="H20" s="10"/>
      <c r="I20" s="10"/>
      <c r="J20" s="98"/>
      <c r="K20" s="171" t="e">
        <f>SLOPE(E20:I20,E1:I1)</f>
        <v>#DIV/0!</v>
      </c>
    </row>
    <row r="21" spans="2:11" ht="21" x14ac:dyDescent="0.25">
      <c r="B21" s="214"/>
      <c r="C21" s="216"/>
      <c r="D21" s="217"/>
      <c r="E21" s="172"/>
      <c r="F21" s="172"/>
      <c r="G21" s="172"/>
      <c r="H21" s="172"/>
      <c r="I21" s="172"/>
      <c r="J21" s="173"/>
      <c r="K21" s="169" t="e">
        <f>SLOPE(E21:I21,E1:I1)</f>
        <v>#DIV/0!</v>
      </c>
    </row>
    <row r="22" spans="2:11" ht="21" x14ac:dyDescent="0.25">
      <c r="B22" s="212"/>
      <c r="C22" s="194"/>
      <c r="D22" s="199"/>
      <c r="E22" s="45"/>
      <c r="F22" s="160"/>
      <c r="G22" s="45"/>
      <c r="H22" s="45"/>
      <c r="I22" s="45"/>
      <c r="J22" s="45"/>
      <c r="K22" s="169" t="e">
        <f>SLOPE(E22:J22,E1:J1)</f>
        <v>#DIV/0!</v>
      </c>
    </row>
    <row r="23" spans="2:11" ht="21" x14ac:dyDescent="0.25">
      <c r="B23" s="184"/>
      <c r="C23" s="194"/>
      <c r="D23" s="199"/>
      <c r="E23" s="45"/>
      <c r="F23" s="11"/>
      <c r="G23" s="45"/>
      <c r="H23" s="45"/>
      <c r="I23" s="10"/>
      <c r="J23" s="10"/>
      <c r="K23" s="169" t="e">
        <f>SLOPE(E23:J23,E1:J1)</f>
        <v>#DIV/0!</v>
      </c>
    </row>
    <row r="24" spans="2:11" ht="21" x14ac:dyDescent="0.25">
      <c r="B24" s="212"/>
      <c r="C24" s="194"/>
      <c r="D24" s="199"/>
      <c r="E24" s="45"/>
      <c r="F24" s="45"/>
      <c r="G24" s="45"/>
      <c r="H24" s="45"/>
      <c r="I24" s="45"/>
      <c r="J24" s="45"/>
      <c r="K24" s="169" t="e">
        <f>SLOPE(E24:J24,E1:J1)</f>
        <v>#DIV/0!</v>
      </c>
    </row>
    <row r="25" spans="2:11" ht="21" x14ac:dyDescent="0.25">
      <c r="B25" s="184"/>
      <c r="C25" s="194"/>
      <c r="D25" s="199"/>
      <c r="E25" s="45"/>
      <c r="F25" s="10"/>
      <c r="G25" s="45"/>
      <c r="H25" s="45"/>
      <c r="I25" s="10"/>
      <c r="J25" s="10"/>
      <c r="K25" s="169" t="e">
        <f>SLOPE(F25:J25,F3:J3)</f>
        <v>#DIV/0!</v>
      </c>
    </row>
    <row r="26" spans="2:11" ht="21" x14ac:dyDescent="0.25">
      <c r="B26" s="212"/>
      <c r="C26" s="194"/>
      <c r="D26" s="199"/>
      <c r="E26" s="45"/>
      <c r="F26" s="45"/>
      <c r="G26" s="45"/>
      <c r="H26" s="45"/>
      <c r="I26" s="160"/>
      <c r="J26" s="45"/>
      <c r="K26" s="169" t="e">
        <f>SLOPE(E26:J26,E1:J1)</f>
        <v>#DIV/0!</v>
      </c>
    </row>
    <row r="27" spans="2:11" ht="21" x14ac:dyDescent="0.25">
      <c r="B27" s="184"/>
      <c r="C27" s="194"/>
      <c r="D27" s="199"/>
      <c r="E27" s="45"/>
      <c r="F27" s="10"/>
      <c r="G27" s="45"/>
      <c r="H27" s="45"/>
      <c r="I27" s="11"/>
      <c r="J27" s="10"/>
      <c r="K27" s="169" t="e">
        <f>SLOPE(E27:J27,E1:J1)</f>
        <v>#DIV/0!</v>
      </c>
    </row>
    <row r="28" spans="2:11" ht="21" x14ac:dyDescent="0.25">
      <c r="B28" s="214"/>
      <c r="C28" s="216"/>
      <c r="D28" s="217"/>
      <c r="E28" s="172"/>
      <c r="F28" s="172"/>
      <c r="G28" s="172"/>
      <c r="H28" s="172"/>
      <c r="I28" s="175"/>
      <c r="J28" s="172"/>
      <c r="K28" s="169" t="e">
        <f>SLOPE(E28:J28,E1:J1)</f>
        <v>#DIV/0!</v>
      </c>
    </row>
    <row r="30" spans="2:11" ht="18.75" x14ac:dyDescent="0.3">
      <c r="B30" s="215" t="s">
        <v>211</v>
      </c>
    </row>
    <row r="31" spans="2:11" x14ac:dyDescent="0.25">
      <c r="B31" s="189" t="s">
        <v>209</v>
      </c>
    </row>
    <row r="32" spans="2:11" x14ac:dyDescent="0.25">
      <c r="B32" s="200" t="s">
        <v>2</v>
      </c>
      <c r="C32" s="200" t="s">
        <v>3</v>
      </c>
      <c r="D32" t="s">
        <v>4</v>
      </c>
      <c r="E32" t="s">
        <v>69</v>
      </c>
      <c r="F32" t="s">
        <v>70</v>
      </c>
      <c r="G32" t="s">
        <v>71</v>
      </c>
      <c r="H32" t="s">
        <v>72</v>
      </c>
      <c r="I32" t="s">
        <v>73</v>
      </c>
      <c r="J32" t="s">
        <v>74</v>
      </c>
      <c r="K32" t="s">
        <v>208</v>
      </c>
    </row>
    <row r="33" spans="1:11" x14ac:dyDescent="0.25">
      <c r="A33" s="182">
        <v>1</v>
      </c>
      <c r="B33" s="189"/>
      <c r="C33" s="189"/>
      <c r="D33" s="189"/>
      <c r="E33" s="1"/>
      <c r="F33" s="1"/>
      <c r="G33" s="1"/>
      <c r="H33" s="1"/>
      <c r="I33" s="1"/>
      <c r="J33" s="1"/>
      <c r="K33" s="179"/>
    </row>
    <row r="34" spans="1:11" x14ac:dyDescent="0.25">
      <c r="A34" s="182">
        <v>2</v>
      </c>
      <c r="B34" s="189"/>
      <c r="C34" s="189"/>
      <c r="D34" s="189"/>
      <c r="E34" s="1"/>
      <c r="F34" s="1"/>
      <c r="G34" s="1"/>
      <c r="H34" s="1"/>
      <c r="I34" s="1"/>
      <c r="J34" s="1"/>
      <c r="K34" s="179"/>
    </row>
    <row r="35" spans="1:11" x14ac:dyDescent="0.25">
      <c r="A35" s="182">
        <v>3</v>
      </c>
      <c r="B35" s="189"/>
      <c r="C35" s="189"/>
      <c r="D35" s="189"/>
      <c r="E35" s="1"/>
      <c r="F35" s="1"/>
      <c r="G35" s="1"/>
      <c r="H35" s="1"/>
      <c r="I35" s="1"/>
      <c r="J35" s="1"/>
      <c r="K35" s="179"/>
    </row>
    <row r="36" spans="1:11" x14ac:dyDescent="0.25">
      <c r="A36" s="182">
        <v>4</v>
      </c>
      <c r="D36" s="200"/>
      <c r="K36" s="180"/>
    </row>
    <row r="37" spans="1:11" x14ac:dyDescent="0.25">
      <c r="A37" s="182">
        <v>5</v>
      </c>
      <c r="D37" s="200"/>
      <c r="K37" s="180"/>
    </row>
    <row r="38" spans="1:11" x14ac:dyDescent="0.25">
      <c r="A38" s="182">
        <v>6</v>
      </c>
      <c r="D38" s="200"/>
      <c r="K38" s="180"/>
    </row>
    <row r="39" spans="1:11" x14ac:dyDescent="0.25">
      <c r="A39" s="182">
        <v>7</v>
      </c>
      <c r="D39" s="200"/>
      <c r="K39" s="180"/>
    </row>
    <row r="40" spans="1:11" x14ac:dyDescent="0.25">
      <c r="A40" s="182">
        <v>8</v>
      </c>
      <c r="D40" s="200"/>
      <c r="K40" s="180"/>
    </row>
    <row r="41" spans="1:11" x14ac:dyDescent="0.25">
      <c r="A41" s="182">
        <v>9</v>
      </c>
      <c r="D41" s="200"/>
      <c r="K41" s="180"/>
    </row>
    <row r="42" spans="1:11" x14ac:dyDescent="0.25">
      <c r="A42" s="182">
        <v>10</v>
      </c>
      <c r="D42" s="200"/>
      <c r="K42" s="180"/>
    </row>
    <row r="43" spans="1:11" x14ac:dyDescent="0.25">
      <c r="A43" s="182">
        <v>11</v>
      </c>
      <c r="D43" s="200"/>
      <c r="K43" s="180"/>
    </row>
    <row r="44" spans="1:11" x14ac:dyDescent="0.25">
      <c r="A44" s="182">
        <v>12</v>
      </c>
      <c r="D44" s="200"/>
      <c r="K44" s="180"/>
    </row>
    <row r="45" spans="1:11" x14ac:dyDescent="0.25">
      <c r="A45" s="182">
        <v>13</v>
      </c>
      <c r="D45" s="200"/>
      <c r="K45" s="180"/>
    </row>
    <row r="46" spans="1:11" x14ac:dyDescent="0.25">
      <c r="A46" s="182">
        <v>14</v>
      </c>
      <c r="D46" s="200"/>
      <c r="K46" s="180"/>
    </row>
    <row r="47" spans="1:11" x14ac:dyDescent="0.25">
      <c r="A47" s="182">
        <v>15</v>
      </c>
      <c r="D47" s="200"/>
      <c r="K47" s="180"/>
    </row>
    <row r="48" spans="1:11" x14ac:dyDescent="0.25">
      <c r="A48" s="182">
        <v>16</v>
      </c>
      <c r="D48" s="200"/>
      <c r="K48" s="180"/>
    </row>
    <row r="49" spans="1:11" x14ac:dyDescent="0.25">
      <c r="A49" s="182">
        <v>17</v>
      </c>
      <c r="D49" s="200"/>
      <c r="K49" s="180"/>
    </row>
    <row r="50" spans="1:11" x14ac:dyDescent="0.25">
      <c r="A50" s="182">
        <v>18</v>
      </c>
      <c r="D50" s="200"/>
      <c r="K50" s="180"/>
    </row>
    <row r="51" spans="1:11" x14ac:dyDescent="0.25">
      <c r="A51" s="182">
        <v>19</v>
      </c>
      <c r="D51" s="200"/>
      <c r="K51" s="180"/>
    </row>
    <row r="52" spans="1:11" x14ac:dyDescent="0.25">
      <c r="A52" s="182">
        <v>20</v>
      </c>
      <c r="D52" s="200"/>
      <c r="K52" s="180"/>
    </row>
    <row r="53" spans="1:11" x14ac:dyDescent="0.25">
      <c r="A53" s="182">
        <v>21</v>
      </c>
      <c r="D53" s="200"/>
      <c r="K53" s="180"/>
    </row>
    <row r="54" spans="1:11" x14ac:dyDescent="0.25">
      <c r="A54" s="182">
        <v>22</v>
      </c>
      <c r="D54" s="200"/>
      <c r="K54" s="180"/>
    </row>
    <row r="55" spans="1:11" x14ac:dyDescent="0.25">
      <c r="A55" s="182">
        <v>23</v>
      </c>
      <c r="D55" s="200"/>
      <c r="K55" s="180"/>
    </row>
    <row r="56" spans="1:11" x14ac:dyDescent="0.25">
      <c r="A56" s="182">
        <v>24</v>
      </c>
      <c r="D56" s="200"/>
      <c r="K56" s="180"/>
    </row>
    <row r="57" spans="1:11" x14ac:dyDescent="0.25">
      <c r="A57" s="182">
        <v>25</v>
      </c>
      <c r="D57" s="200"/>
      <c r="K57" s="180"/>
    </row>
    <row r="58" spans="1:11" x14ac:dyDescent="0.25">
      <c r="A58" s="182">
        <v>26</v>
      </c>
      <c r="D58" s="200"/>
      <c r="K58" s="180"/>
    </row>
  </sheetData>
  <conditionalFormatting sqref="G3:I3 E3:F28">
    <cfRule type="expression" dxfId="30" priority="2">
      <formula>"MIN($E$4:$I$4)"</formula>
    </cfRule>
  </conditionalFormatting>
  <conditionalFormatting sqref="K3:K28">
    <cfRule type="cellIs" dxfId="29" priority="1" operator="greaterThan">
      <formula>0</formula>
    </cfRule>
  </conditionalFormatting>
  <pageMargins left="0.7" right="0.7" top="0.75" bottom="0.75" header="0.3" footer="0.3"/>
  <pageSetup paperSize="9" orientation="landscape" horizontalDpi="4294967293"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7"/>
  <sheetViews>
    <sheetView workbookViewId="0">
      <selection activeCell="D27" sqref="D27"/>
    </sheetView>
  </sheetViews>
  <sheetFormatPr baseColWidth="10" defaultColWidth="9.28515625" defaultRowHeight="15" x14ac:dyDescent="0.25"/>
  <cols>
    <col min="1" max="1" width="2.7109375" bestFit="1" customWidth="1"/>
    <col min="2" max="2" width="18.5703125" style="200" bestFit="1" customWidth="1"/>
    <col min="3" max="3" width="19.42578125" style="200" bestFit="1" customWidth="1"/>
    <col min="4" max="4" width="8.28515625" style="200" customWidth="1"/>
    <col min="5" max="5" width="6.42578125" customWidth="1"/>
    <col min="6" max="6" width="6.28515625" customWidth="1"/>
    <col min="7" max="7" width="6.5703125" customWidth="1"/>
    <col min="8" max="8" width="6.42578125" customWidth="1"/>
    <col min="9" max="10" width="7.5703125" bestFit="1" customWidth="1"/>
    <col min="11" max="11" width="12.5703125" customWidth="1"/>
  </cols>
  <sheetData>
    <row r="1" spans="2:11" x14ac:dyDescent="0.25">
      <c r="E1">
        <v>1</v>
      </c>
      <c r="F1">
        <v>2</v>
      </c>
      <c r="G1">
        <v>3</v>
      </c>
      <c r="H1">
        <v>4</v>
      </c>
      <c r="I1">
        <v>5</v>
      </c>
      <c r="J1">
        <v>6</v>
      </c>
    </row>
    <row r="2" spans="2:11" ht="30" x14ac:dyDescent="0.25">
      <c r="B2" s="218" t="s">
        <v>2</v>
      </c>
      <c r="C2" s="218" t="s">
        <v>3</v>
      </c>
      <c r="D2" s="218" t="s">
        <v>4</v>
      </c>
      <c r="E2" s="177" t="s">
        <v>69</v>
      </c>
      <c r="F2" s="177" t="s">
        <v>70</v>
      </c>
      <c r="G2" s="177" t="s">
        <v>71</v>
      </c>
      <c r="H2" s="177" t="s">
        <v>72</v>
      </c>
      <c r="I2" s="177" t="s">
        <v>73</v>
      </c>
      <c r="J2" s="178" t="s">
        <v>74</v>
      </c>
      <c r="K2" s="177" t="s">
        <v>208</v>
      </c>
    </row>
    <row r="3" spans="2:11" ht="21" x14ac:dyDescent="0.25">
      <c r="B3" s="194"/>
      <c r="C3" s="195"/>
      <c r="D3" s="199"/>
      <c r="E3" s="160"/>
      <c r="F3" s="45"/>
      <c r="G3" s="45"/>
      <c r="H3" s="45"/>
      <c r="I3" s="45"/>
      <c r="J3" s="176"/>
      <c r="K3" s="98"/>
    </row>
    <row r="4" spans="2:11" ht="21" x14ac:dyDescent="0.25">
      <c r="B4" s="188"/>
      <c r="C4" s="188"/>
      <c r="D4" s="196"/>
      <c r="E4" s="10"/>
      <c r="F4" s="11"/>
      <c r="G4" s="10"/>
      <c r="H4" s="10"/>
      <c r="I4" s="10"/>
      <c r="J4" s="108"/>
      <c r="K4" s="98"/>
    </row>
    <row r="5" spans="2:11" ht="21" x14ac:dyDescent="0.25">
      <c r="B5" s="194"/>
      <c r="C5" s="194"/>
      <c r="D5" s="199"/>
      <c r="E5" s="45"/>
      <c r="F5" s="45"/>
      <c r="G5" s="45"/>
      <c r="H5" s="160"/>
      <c r="I5" s="45"/>
      <c r="J5" s="176"/>
      <c r="K5" s="98"/>
    </row>
    <row r="6" spans="2:11" ht="21" x14ac:dyDescent="0.25">
      <c r="B6" s="188"/>
      <c r="C6" s="188"/>
      <c r="D6" s="196"/>
      <c r="E6" s="10"/>
      <c r="F6" s="10"/>
      <c r="G6" s="10"/>
      <c r="H6" s="10"/>
      <c r="I6" s="11"/>
      <c r="J6" s="108"/>
      <c r="K6" s="98"/>
    </row>
    <row r="7" spans="2:11" ht="21" x14ac:dyDescent="0.25">
      <c r="B7" s="194"/>
      <c r="C7" s="194"/>
      <c r="D7" s="199"/>
      <c r="E7" s="45"/>
      <c r="F7" s="160"/>
      <c r="G7" s="45"/>
      <c r="H7" s="45"/>
      <c r="I7" s="45"/>
      <c r="J7" s="176"/>
      <c r="K7" s="98"/>
    </row>
    <row r="8" spans="2:11" ht="21" x14ac:dyDescent="0.25">
      <c r="B8" s="188"/>
      <c r="C8" s="188"/>
      <c r="D8" s="196"/>
      <c r="E8" s="11"/>
      <c r="F8" s="10"/>
      <c r="G8" s="10"/>
      <c r="H8" s="10"/>
      <c r="I8" s="10"/>
      <c r="J8" s="108"/>
      <c r="K8" s="98"/>
    </row>
    <row r="9" spans="2:11" ht="21" x14ac:dyDescent="0.25">
      <c r="B9" s="194"/>
      <c r="C9" s="194"/>
      <c r="D9" s="199"/>
      <c r="E9" s="45"/>
      <c r="F9" s="45"/>
      <c r="G9" s="45"/>
      <c r="H9" s="160"/>
      <c r="I9" s="45"/>
      <c r="J9" s="176"/>
      <c r="K9" s="98"/>
    </row>
    <row r="10" spans="2:11" ht="21" x14ac:dyDescent="0.25">
      <c r="B10" s="188"/>
      <c r="C10" s="188"/>
      <c r="D10" s="196"/>
      <c r="E10" s="11"/>
      <c r="F10" s="10"/>
      <c r="G10" s="10"/>
      <c r="H10" s="10"/>
      <c r="I10" s="10"/>
      <c r="J10" s="108"/>
      <c r="K10" s="98"/>
    </row>
    <row r="11" spans="2:11" ht="21" x14ac:dyDescent="0.25">
      <c r="B11" s="219"/>
      <c r="C11" s="194"/>
      <c r="D11" s="199"/>
      <c r="E11" s="45"/>
      <c r="F11" s="45"/>
      <c r="G11" s="45"/>
      <c r="H11" s="45"/>
      <c r="I11" s="176"/>
      <c r="J11" s="98"/>
      <c r="K11" s="100"/>
    </row>
    <row r="12" spans="2:11" ht="21" x14ac:dyDescent="0.25">
      <c r="B12" s="188"/>
      <c r="C12" s="188"/>
      <c r="D12" s="196"/>
      <c r="E12" s="11"/>
      <c r="F12" s="10"/>
      <c r="G12" s="10"/>
      <c r="H12" s="10"/>
      <c r="I12" s="10"/>
      <c r="J12" s="108"/>
      <c r="K12" s="98"/>
    </row>
    <row r="15" spans="2:11" ht="18.75" x14ac:dyDescent="0.3">
      <c r="B15" s="215" t="s">
        <v>212</v>
      </c>
    </row>
    <row r="16" spans="2:11" x14ac:dyDescent="0.25">
      <c r="B16" s="189" t="s">
        <v>210</v>
      </c>
    </row>
    <row r="17" spans="1:11" x14ac:dyDescent="0.25">
      <c r="B17" s="200" t="s">
        <v>2</v>
      </c>
      <c r="C17" s="200" t="s">
        <v>3</v>
      </c>
      <c r="D17" s="200" t="s">
        <v>4</v>
      </c>
      <c r="E17" t="s">
        <v>69</v>
      </c>
      <c r="F17" t="s">
        <v>70</v>
      </c>
      <c r="G17" t="s">
        <v>71</v>
      </c>
      <c r="H17" t="s">
        <v>72</v>
      </c>
      <c r="I17" t="s">
        <v>73</v>
      </c>
      <c r="J17" t="s">
        <v>74</v>
      </c>
      <c r="K17" t="s">
        <v>208</v>
      </c>
    </row>
    <row r="18" spans="1:11" x14ac:dyDescent="0.25">
      <c r="A18" s="182">
        <v>1</v>
      </c>
      <c r="B18" s="189"/>
      <c r="C18" s="189"/>
      <c r="D18" s="189"/>
      <c r="E18" s="1"/>
      <c r="F18" s="1"/>
      <c r="G18" s="1"/>
      <c r="H18" s="1"/>
      <c r="I18" s="1"/>
      <c r="J18" s="1"/>
      <c r="K18" s="179"/>
    </row>
    <row r="19" spans="1:11" x14ac:dyDescent="0.25">
      <c r="A19" s="182">
        <v>2</v>
      </c>
      <c r="B19" s="189"/>
      <c r="C19" s="189"/>
      <c r="D19" s="189"/>
      <c r="E19" s="1"/>
      <c r="F19" s="1"/>
      <c r="G19" s="1"/>
      <c r="H19" s="1"/>
      <c r="I19" s="1"/>
      <c r="J19" s="1"/>
      <c r="K19" s="179"/>
    </row>
    <row r="20" spans="1:11" x14ac:dyDescent="0.25">
      <c r="A20" s="182">
        <v>3</v>
      </c>
      <c r="B20" s="189"/>
      <c r="C20" s="189"/>
      <c r="D20" s="189"/>
      <c r="E20" s="1"/>
      <c r="F20" s="1"/>
      <c r="G20" s="1"/>
      <c r="H20" s="1"/>
      <c r="I20" s="1"/>
      <c r="J20" s="1"/>
      <c r="K20" s="179"/>
    </row>
    <row r="21" spans="1:11" x14ac:dyDescent="0.25">
      <c r="A21" s="182">
        <v>4</v>
      </c>
      <c r="K21" s="180"/>
    </row>
    <row r="22" spans="1:11" x14ac:dyDescent="0.25">
      <c r="A22" s="182">
        <v>5</v>
      </c>
      <c r="K22" s="180"/>
    </row>
    <row r="23" spans="1:11" x14ac:dyDescent="0.25">
      <c r="A23" s="182">
        <v>6</v>
      </c>
      <c r="K23" s="180"/>
    </row>
    <row r="24" spans="1:11" x14ac:dyDescent="0.25">
      <c r="A24" s="182">
        <v>7</v>
      </c>
      <c r="K24" s="180"/>
    </row>
    <row r="25" spans="1:11" x14ac:dyDescent="0.25">
      <c r="A25" s="182">
        <v>8</v>
      </c>
      <c r="K25" s="180"/>
    </row>
    <row r="26" spans="1:11" x14ac:dyDescent="0.25">
      <c r="A26" s="182">
        <v>9</v>
      </c>
      <c r="K26" s="180"/>
    </row>
    <row r="27" spans="1:11" x14ac:dyDescent="0.25">
      <c r="A27" s="182">
        <v>10</v>
      </c>
      <c r="K27" s="180"/>
    </row>
  </sheetData>
  <conditionalFormatting sqref="K3:K12">
    <cfRule type="cellIs" dxfId="10" priority="1" operator="greaterThan">
      <formula>0</formula>
    </cfRule>
  </conditionalFormatting>
  <pageMargins left="0.7" right="0.7" top="0.75" bottom="0.75" header="0.3" footer="0.3"/>
  <pageSetup paperSize="9" orientation="landscape" horizontalDpi="4294967293" verticalDpi="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BO63"/>
  <sheetViews>
    <sheetView workbookViewId="0">
      <pane xSplit="10" topLeftCell="K1" activePane="topRight" state="frozen"/>
      <selection pane="topRight" activeCell="C20" sqref="C20"/>
    </sheetView>
  </sheetViews>
  <sheetFormatPr baseColWidth="10" defaultColWidth="10.7109375" defaultRowHeight="15" x14ac:dyDescent="0.25"/>
  <cols>
    <col min="2" max="2" width="6.5703125" customWidth="1"/>
    <col min="3" max="3" width="35.28515625" customWidth="1"/>
    <col min="4" max="4" width="11.7109375" customWidth="1"/>
    <col min="7" max="7" width="13" customWidth="1"/>
  </cols>
  <sheetData>
    <row r="2" spans="1:67" ht="31.5" x14ac:dyDescent="0.5">
      <c r="A2" s="106" t="s">
        <v>185</v>
      </c>
      <c r="B2" s="106"/>
    </row>
    <row r="6" spans="1:67" s="1" customFormat="1" x14ac:dyDescent="0.25">
      <c r="A6" s="665" t="s">
        <v>184</v>
      </c>
      <c r="B6" s="19"/>
      <c r="D6" s="663" t="s">
        <v>147</v>
      </c>
      <c r="E6" s="664"/>
      <c r="H6" s="663" t="s">
        <v>146</v>
      </c>
      <c r="I6" s="664"/>
      <c r="L6" s="663" t="s">
        <v>145</v>
      </c>
      <c r="M6" s="664"/>
      <c r="P6" s="663" t="s">
        <v>144</v>
      </c>
      <c r="Q6" s="664"/>
      <c r="T6" s="663" t="s">
        <v>143</v>
      </c>
      <c r="U6" s="664"/>
      <c r="X6" s="663" t="s">
        <v>142</v>
      </c>
      <c r="Y6" s="664"/>
      <c r="AB6" s="663" t="s">
        <v>141</v>
      </c>
      <c r="AC6" s="664"/>
      <c r="AF6" s="663" t="s">
        <v>140</v>
      </c>
      <c r="AG6" s="664"/>
      <c r="AJ6" s="663" t="s">
        <v>139</v>
      </c>
      <c r="AK6" s="664"/>
      <c r="AN6" s="663" t="s">
        <v>138</v>
      </c>
      <c r="AO6" s="664"/>
      <c r="AR6" s="663" t="s">
        <v>137</v>
      </c>
      <c r="AS6" s="664"/>
      <c r="AV6" s="663" t="s">
        <v>136</v>
      </c>
      <c r="AW6" s="664"/>
      <c r="AZ6" s="663" t="s">
        <v>135</v>
      </c>
      <c r="BA6" s="664"/>
      <c r="BD6" s="663" t="s">
        <v>134</v>
      </c>
      <c r="BE6" s="664"/>
      <c r="BH6" s="663" t="s">
        <v>133</v>
      </c>
      <c r="BI6" s="664"/>
      <c r="BL6" s="663" t="s">
        <v>132</v>
      </c>
      <c r="BM6" s="664"/>
    </row>
    <row r="7" spans="1:67" s="1" customFormat="1" x14ac:dyDescent="0.25">
      <c r="A7" s="666"/>
      <c r="B7" s="104"/>
      <c r="D7" s="102" t="s">
        <v>100</v>
      </c>
      <c r="E7" s="102" t="s">
        <v>99</v>
      </c>
      <c r="F7" s="102" t="s">
        <v>130</v>
      </c>
      <c r="G7" s="102" t="s">
        <v>129</v>
      </c>
      <c r="H7" s="102" t="s">
        <v>100</v>
      </c>
      <c r="I7" s="102" t="s">
        <v>99</v>
      </c>
      <c r="J7" s="102" t="s">
        <v>128</v>
      </c>
      <c r="K7" s="102" t="s">
        <v>127</v>
      </c>
      <c r="L7" s="102" t="s">
        <v>100</v>
      </c>
      <c r="M7" s="102" t="s">
        <v>99</v>
      </c>
      <c r="N7" s="102" t="s">
        <v>126</v>
      </c>
      <c r="O7" s="102" t="s">
        <v>125</v>
      </c>
      <c r="P7" s="102" t="s">
        <v>100</v>
      </c>
      <c r="Q7" s="102" t="s">
        <v>99</v>
      </c>
      <c r="R7" s="102" t="s">
        <v>124</v>
      </c>
      <c r="S7" s="102" t="s">
        <v>123</v>
      </c>
      <c r="T7" s="102" t="s">
        <v>100</v>
      </c>
      <c r="U7" s="102" t="s">
        <v>99</v>
      </c>
      <c r="V7" s="102" t="s">
        <v>122</v>
      </c>
      <c r="W7" s="102" t="s">
        <v>121</v>
      </c>
      <c r="X7" s="102" t="s">
        <v>100</v>
      </c>
      <c r="Y7" s="102" t="s">
        <v>99</v>
      </c>
      <c r="Z7" s="102" t="s">
        <v>120</v>
      </c>
      <c r="AA7" s="102" t="s">
        <v>119</v>
      </c>
      <c r="AB7" s="102" t="s">
        <v>100</v>
      </c>
      <c r="AC7" s="102" t="s">
        <v>99</v>
      </c>
      <c r="AD7" s="102" t="s">
        <v>118</v>
      </c>
      <c r="AE7" s="102" t="s">
        <v>117</v>
      </c>
      <c r="AF7" s="102" t="s">
        <v>100</v>
      </c>
      <c r="AG7" s="102" t="s">
        <v>99</v>
      </c>
      <c r="AH7" s="102" t="s">
        <v>116</v>
      </c>
      <c r="AI7" s="102" t="s">
        <v>115</v>
      </c>
      <c r="AJ7" s="102" t="s">
        <v>100</v>
      </c>
      <c r="AK7" s="102" t="s">
        <v>99</v>
      </c>
      <c r="AL7" s="102" t="s">
        <v>114</v>
      </c>
      <c r="AM7" s="102" t="s">
        <v>113</v>
      </c>
      <c r="AN7" s="102" t="s">
        <v>100</v>
      </c>
      <c r="AO7" s="102" t="s">
        <v>99</v>
      </c>
      <c r="AP7" s="102" t="s">
        <v>112</v>
      </c>
      <c r="AQ7" s="102" t="s">
        <v>111</v>
      </c>
      <c r="AR7" s="102" t="s">
        <v>100</v>
      </c>
      <c r="AS7" s="102" t="s">
        <v>99</v>
      </c>
      <c r="AT7" s="102" t="s">
        <v>110</v>
      </c>
      <c r="AU7" s="102" t="s">
        <v>109</v>
      </c>
      <c r="AV7" s="102" t="s">
        <v>100</v>
      </c>
      <c r="AW7" s="102" t="s">
        <v>99</v>
      </c>
      <c r="AX7" s="102" t="s">
        <v>108</v>
      </c>
      <c r="AY7" s="102" t="s">
        <v>107</v>
      </c>
      <c r="AZ7" s="102" t="s">
        <v>100</v>
      </c>
      <c r="BA7" s="102" t="s">
        <v>99</v>
      </c>
      <c r="BB7" s="102" t="s">
        <v>106</v>
      </c>
      <c r="BC7" s="102" t="s">
        <v>105</v>
      </c>
      <c r="BD7" s="102" t="s">
        <v>100</v>
      </c>
      <c r="BE7" s="102" t="s">
        <v>99</v>
      </c>
      <c r="BF7" s="102" t="s">
        <v>104</v>
      </c>
      <c r="BG7" s="102" t="s">
        <v>103</v>
      </c>
      <c r="BH7" s="102" t="s">
        <v>100</v>
      </c>
      <c r="BI7" s="102" t="s">
        <v>99</v>
      </c>
      <c r="BJ7" s="102" t="s">
        <v>102</v>
      </c>
      <c r="BK7" s="102" t="s">
        <v>101</v>
      </c>
      <c r="BL7" s="102" t="s">
        <v>100</v>
      </c>
      <c r="BM7" s="102" t="s">
        <v>99</v>
      </c>
      <c r="BN7" s="102" t="s">
        <v>98</v>
      </c>
      <c r="BO7" s="102" t="s">
        <v>97</v>
      </c>
    </row>
    <row r="8" spans="1:67" x14ac:dyDescent="0.25">
      <c r="A8" s="666"/>
      <c r="B8" s="101" t="s">
        <v>183</v>
      </c>
      <c r="C8" s="100" t="s">
        <v>181</v>
      </c>
      <c r="D8" s="99">
        <v>0</v>
      </c>
      <c r="E8" s="99">
        <v>0</v>
      </c>
      <c r="F8" s="98">
        <f>SUM(D8,E8)</f>
        <v>0</v>
      </c>
      <c r="G8" s="98">
        <f>IF(F8=0,0,IF(F8&gt;F10,2,IF(F8&lt;F10,0,IF(F10=F10,1))))</f>
        <v>0</v>
      </c>
      <c r="H8" s="99">
        <v>0</v>
      </c>
      <c r="I8" s="99">
        <v>0</v>
      </c>
      <c r="J8" s="98">
        <f>SUM(H8,I8)</f>
        <v>0</v>
      </c>
      <c r="K8" s="98">
        <f>IF(J8=0,0,IF(J8&gt;J10,2,IF(J8&lt;J10,0,IF(J10=J10,1))))</f>
        <v>0</v>
      </c>
      <c r="L8" s="99">
        <v>0</v>
      </c>
      <c r="M8" s="99">
        <v>0</v>
      </c>
      <c r="N8" s="98">
        <f>SUM(L8,M8)</f>
        <v>0</v>
      </c>
      <c r="O8" s="98">
        <f>IF(N8=0,0,IF(N8&gt;N10,2,IF(N8&lt;N10,0,IF(N10=N10,1))))</f>
        <v>0</v>
      </c>
      <c r="P8" s="99">
        <v>0</v>
      </c>
      <c r="Q8" s="99">
        <v>0</v>
      </c>
      <c r="R8" s="98">
        <f>SUM(P8,Q8)</f>
        <v>0</v>
      </c>
      <c r="S8" s="98">
        <f>IF(R8=0,0,IF(R8&gt;R10,2,IF(R8&lt;R10,0,IF(R10=R10,1))))</f>
        <v>0</v>
      </c>
      <c r="T8" s="99">
        <v>0</v>
      </c>
      <c r="U8" s="99">
        <v>0</v>
      </c>
      <c r="V8" s="98">
        <f>SUM(T8,U8)</f>
        <v>0</v>
      </c>
      <c r="W8" s="98">
        <f>IF(V8=0,0,IF(V8&gt;V10,2,IF(V8&lt;V10,0,IF(V10=V10,1))))</f>
        <v>0</v>
      </c>
      <c r="X8" s="99">
        <v>0</v>
      </c>
      <c r="Y8" s="99">
        <v>0</v>
      </c>
      <c r="Z8" s="98">
        <f>SUM(X8,Y8)</f>
        <v>0</v>
      </c>
      <c r="AA8" s="98">
        <f>IF(Z8=0,0,IF(Z8&gt;Z10,2,IF(Z8&lt;Z10,0,IF(Z10=Z10,1))))</f>
        <v>0</v>
      </c>
      <c r="AB8" s="99">
        <v>0</v>
      </c>
      <c r="AC8" s="99">
        <v>0</v>
      </c>
      <c r="AD8" s="98">
        <f>SUM(AB8,AC8)</f>
        <v>0</v>
      </c>
      <c r="AE8" s="98">
        <f>IF(AD8=0,0,IF(AD8&gt;AD10,2,IF(AD8&lt;AD10,0,IF(AD10=AD10,1))))</f>
        <v>0</v>
      </c>
      <c r="AF8" s="99">
        <v>0</v>
      </c>
      <c r="AG8" s="99">
        <v>0</v>
      </c>
      <c r="AH8" s="98">
        <f>SUM(AF8,AG8)</f>
        <v>0</v>
      </c>
      <c r="AI8" s="98">
        <f>IF(AH8=0,0,IF(AH8&gt;AH10,2,IF(AH8&lt;AH10,0,IF(AH10=AH10,1))))</f>
        <v>0</v>
      </c>
      <c r="AJ8" s="99">
        <v>0</v>
      </c>
      <c r="AK8" s="99">
        <v>0</v>
      </c>
      <c r="AL8" s="98">
        <f>SUM(AJ8,AK8)</f>
        <v>0</v>
      </c>
      <c r="AM8" s="98">
        <f>IF(AL8=0,0,IF(AL8&gt;AL10,2,IF(AL8&lt;AL10,0,IF(AL10=AL10,1))))</f>
        <v>0</v>
      </c>
      <c r="AN8" s="99">
        <v>0</v>
      </c>
      <c r="AO8" s="99">
        <v>0</v>
      </c>
      <c r="AP8" s="98">
        <f>SUM(AN8,AO8)</f>
        <v>0</v>
      </c>
      <c r="AQ8" s="98">
        <f>IF(AP8=0,0,IF(AP8&gt;AP10,2,IF(AP8&lt;AP10,0,IF(AP10=AP10,1))))</f>
        <v>0</v>
      </c>
      <c r="AR8" s="99">
        <v>0</v>
      </c>
      <c r="AS8" s="99">
        <v>0</v>
      </c>
      <c r="AT8" s="98">
        <f>SUM(AR8,AS8)</f>
        <v>0</v>
      </c>
      <c r="AU8" s="98">
        <f>IF(AT8=0,0,IF(AT8&gt;AT10,2,IF(AT8&lt;AT10,0,IF(AT10=AT10,1))))</f>
        <v>0</v>
      </c>
      <c r="AV8" s="99">
        <v>0</v>
      </c>
      <c r="AW8" s="99">
        <v>0</v>
      </c>
      <c r="AX8" s="98">
        <f>SUM(AV8,AW8)</f>
        <v>0</v>
      </c>
      <c r="AY8" s="98">
        <f>IF(AX8=0,0,IF(AX8&gt;AX10,2,IF(AX8&lt;AX10,0,IF(AX10=AX10,1))))</f>
        <v>0</v>
      </c>
      <c r="AZ8" s="99">
        <v>0</v>
      </c>
      <c r="BA8" s="99">
        <v>0</v>
      </c>
      <c r="BB8" s="98">
        <f>SUM(AZ8,BA8)</f>
        <v>0</v>
      </c>
      <c r="BC8" s="98">
        <f>IF(BB8=0,0,IF(BB8&gt;BB10,2,IF(BB8&lt;BB10,0,IF(BB10=BB10,1))))</f>
        <v>0</v>
      </c>
      <c r="BD8" s="99">
        <v>0</v>
      </c>
      <c r="BE8" s="99">
        <v>0</v>
      </c>
      <c r="BF8" s="98">
        <f>SUM(BD8,BE8)</f>
        <v>0</v>
      </c>
      <c r="BG8" s="98">
        <f>IF(BF8=0,0,IF(BF8&gt;BF10,2,IF(BF8&lt;BF10,0,IF(BF10=BF10,1))))</f>
        <v>0</v>
      </c>
      <c r="BH8" s="99">
        <v>0</v>
      </c>
      <c r="BI8" s="99">
        <v>0</v>
      </c>
      <c r="BJ8" s="98">
        <f>SUM(BH8,BI8)</f>
        <v>0</v>
      </c>
      <c r="BK8" s="98">
        <f>IF(BJ8=0,0,IF(BJ8&gt;BJ10,2,IF(BJ8&lt;BJ10,0,IF(BJ10=BJ10,1))))</f>
        <v>0</v>
      </c>
      <c r="BL8" s="99">
        <v>0</v>
      </c>
      <c r="BM8" s="99">
        <v>0</v>
      </c>
      <c r="BN8" s="98">
        <f>SUM(BL8,BM8)</f>
        <v>0</v>
      </c>
      <c r="BO8" s="98">
        <f>IF(BN8=0,0,IF(BN8&gt;BN10,2,IF(BN8&lt;BN10,0,IF(BN10=BN10,1))))</f>
        <v>0</v>
      </c>
    </row>
    <row r="9" spans="1:67" x14ac:dyDescent="0.25">
      <c r="A9" s="666"/>
      <c r="B9" s="104"/>
      <c r="C9" s="103"/>
      <c r="D9" s="102" t="s">
        <v>100</v>
      </c>
      <c r="E9" s="102" t="s">
        <v>99</v>
      </c>
      <c r="F9" s="102" t="s">
        <v>130</v>
      </c>
      <c r="G9" s="102" t="s">
        <v>129</v>
      </c>
      <c r="H9" s="102" t="s">
        <v>100</v>
      </c>
      <c r="I9" s="102" t="s">
        <v>99</v>
      </c>
      <c r="J9" s="102" t="s">
        <v>128</v>
      </c>
      <c r="K9" s="102" t="s">
        <v>127</v>
      </c>
      <c r="L9" s="102" t="s">
        <v>100</v>
      </c>
      <c r="M9" s="102" t="s">
        <v>99</v>
      </c>
      <c r="N9" s="102" t="s">
        <v>126</v>
      </c>
      <c r="O9" s="102" t="s">
        <v>125</v>
      </c>
      <c r="P9" s="102" t="s">
        <v>100</v>
      </c>
      <c r="Q9" s="102" t="s">
        <v>99</v>
      </c>
      <c r="R9" s="102" t="s">
        <v>124</v>
      </c>
      <c r="S9" s="102" t="s">
        <v>123</v>
      </c>
      <c r="T9" s="102" t="s">
        <v>100</v>
      </c>
      <c r="U9" s="102" t="s">
        <v>99</v>
      </c>
      <c r="V9" s="102" t="s">
        <v>122</v>
      </c>
      <c r="W9" s="102" t="s">
        <v>121</v>
      </c>
      <c r="X9" s="102" t="s">
        <v>100</v>
      </c>
      <c r="Y9" s="102" t="s">
        <v>99</v>
      </c>
      <c r="Z9" s="102" t="s">
        <v>120</v>
      </c>
      <c r="AA9" s="102" t="s">
        <v>119</v>
      </c>
      <c r="AB9" s="102" t="s">
        <v>100</v>
      </c>
      <c r="AC9" s="102" t="s">
        <v>99</v>
      </c>
      <c r="AD9" s="102" t="s">
        <v>118</v>
      </c>
      <c r="AE9" s="102" t="s">
        <v>117</v>
      </c>
      <c r="AF9" s="102" t="s">
        <v>100</v>
      </c>
      <c r="AG9" s="102" t="s">
        <v>99</v>
      </c>
      <c r="AH9" s="102" t="s">
        <v>116</v>
      </c>
      <c r="AI9" s="102" t="s">
        <v>115</v>
      </c>
      <c r="AJ9" s="102" t="s">
        <v>100</v>
      </c>
      <c r="AK9" s="102" t="s">
        <v>99</v>
      </c>
      <c r="AL9" s="102" t="s">
        <v>114</v>
      </c>
      <c r="AM9" s="102" t="s">
        <v>113</v>
      </c>
      <c r="AN9" s="102" t="s">
        <v>100</v>
      </c>
      <c r="AO9" s="102" t="s">
        <v>99</v>
      </c>
      <c r="AP9" s="102" t="s">
        <v>112</v>
      </c>
      <c r="AQ9" s="102" t="s">
        <v>111</v>
      </c>
      <c r="AR9" s="102" t="s">
        <v>100</v>
      </c>
      <c r="AS9" s="102" t="s">
        <v>99</v>
      </c>
      <c r="AT9" s="102" t="s">
        <v>110</v>
      </c>
      <c r="AU9" s="102" t="s">
        <v>109</v>
      </c>
      <c r="AV9" s="102" t="s">
        <v>100</v>
      </c>
      <c r="AW9" s="102" t="s">
        <v>99</v>
      </c>
      <c r="AX9" s="102" t="s">
        <v>108</v>
      </c>
      <c r="AY9" s="102" t="s">
        <v>107</v>
      </c>
      <c r="AZ9" s="102" t="s">
        <v>100</v>
      </c>
      <c r="BA9" s="102" t="s">
        <v>99</v>
      </c>
      <c r="BB9" s="102" t="s">
        <v>106</v>
      </c>
      <c r="BC9" s="102" t="s">
        <v>105</v>
      </c>
      <c r="BD9" s="102" t="s">
        <v>100</v>
      </c>
      <c r="BE9" s="102" t="s">
        <v>99</v>
      </c>
      <c r="BF9" s="102" t="s">
        <v>104</v>
      </c>
      <c r="BG9" s="102" t="s">
        <v>103</v>
      </c>
      <c r="BH9" s="102" t="s">
        <v>100</v>
      </c>
      <c r="BI9" s="102" t="s">
        <v>99</v>
      </c>
      <c r="BJ9" s="102" t="s">
        <v>102</v>
      </c>
      <c r="BK9" s="102" t="s">
        <v>101</v>
      </c>
      <c r="BL9" s="102" t="s">
        <v>100</v>
      </c>
      <c r="BM9" s="102" t="s">
        <v>99</v>
      </c>
      <c r="BN9" s="102" t="s">
        <v>98</v>
      </c>
      <c r="BO9" s="102" t="s">
        <v>97</v>
      </c>
    </row>
    <row r="10" spans="1:67" x14ac:dyDescent="0.25">
      <c r="A10" s="666"/>
      <c r="B10" s="101" t="s">
        <v>182</v>
      </c>
      <c r="C10" s="100" t="s">
        <v>188</v>
      </c>
      <c r="D10" s="99">
        <v>0</v>
      </c>
      <c r="E10" s="99">
        <v>0</v>
      </c>
      <c r="F10" s="98">
        <f>SUM(D10,E10)</f>
        <v>0</v>
      </c>
      <c r="G10" s="98">
        <f>IF(F10=0,0,IF(F10&gt;F8,2,IF(F10&lt;F8,0,IF(F8=F10,1))))</f>
        <v>0</v>
      </c>
      <c r="H10" s="99">
        <v>0</v>
      </c>
      <c r="I10" s="99">
        <v>0</v>
      </c>
      <c r="J10" s="98">
        <f>SUM(H10,I10)</f>
        <v>0</v>
      </c>
      <c r="K10" s="98">
        <f>IF(J10=0,0,IF(J10&gt;J8,2,IF(J10&lt;J8,0,IF(J8=J10,1))))</f>
        <v>0</v>
      </c>
      <c r="L10" s="99">
        <v>0</v>
      </c>
      <c r="M10" s="99">
        <v>0</v>
      </c>
      <c r="N10" s="98">
        <v>0</v>
      </c>
      <c r="O10" s="98">
        <f>IF(N10=0,0,IF(N10&gt;N8,2,IF(N10&lt;N8,0,IF(N8=N10,1))))</f>
        <v>0</v>
      </c>
      <c r="P10" s="99">
        <v>0</v>
      </c>
      <c r="Q10" s="99">
        <v>0</v>
      </c>
      <c r="R10" s="98">
        <f>SUM(P10,Q10)</f>
        <v>0</v>
      </c>
      <c r="S10" s="98">
        <f>IF(R10=0,0,IF(R10&gt;R8,2,IF(R10&lt;R8,0,IF(R8=R10,1))))</f>
        <v>0</v>
      </c>
      <c r="T10" s="99">
        <v>0</v>
      </c>
      <c r="U10" s="99">
        <v>0</v>
      </c>
      <c r="V10" s="98">
        <f>SUM(T10,U10)</f>
        <v>0</v>
      </c>
      <c r="W10" s="98">
        <f>IF(V10=0,0,IF(V10&gt;V8,2,IF(V10&lt;V8,0,IF(V8=V10,1))))</f>
        <v>0</v>
      </c>
      <c r="X10" s="99">
        <v>0</v>
      </c>
      <c r="Y10" s="99">
        <v>0</v>
      </c>
      <c r="Z10" s="98">
        <f>SUM(X10,Y10)</f>
        <v>0</v>
      </c>
      <c r="AA10" s="98">
        <f>IF(Z10=0,0,IF(Z10&gt;Z8,2,IF(Z10&lt;Z8,0,IF(Z8=Z10,1))))</f>
        <v>0</v>
      </c>
      <c r="AB10" s="99">
        <v>0</v>
      </c>
      <c r="AC10" s="99">
        <v>0</v>
      </c>
      <c r="AD10" s="98">
        <f>SUM(AB10,AC10)</f>
        <v>0</v>
      </c>
      <c r="AE10" s="98">
        <f>IF(AD10=0,0,IF(AD10&gt;AD8,2,IF(AD10&lt;AD8,0,IF(AD8=AD10,1))))</f>
        <v>0</v>
      </c>
      <c r="AF10" s="99">
        <v>0</v>
      </c>
      <c r="AG10" s="99">
        <v>0</v>
      </c>
      <c r="AH10" s="98">
        <f>SUM(AF10,AG10)</f>
        <v>0</v>
      </c>
      <c r="AI10" s="98">
        <f>IF(AH10=0,0,IF(AH10&gt;AH8,2,IF(AH10&lt;AH8,0,IF(AH8=AH10,1))))</f>
        <v>0</v>
      </c>
      <c r="AJ10" s="99">
        <v>0</v>
      </c>
      <c r="AK10" s="99">
        <v>0</v>
      </c>
      <c r="AL10" s="98">
        <f>SUM(AJ10,AK10)</f>
        <v>0</v>
      </c>
      <c r="AM10" s="98">
        <f>IF(AL10=0,0,IF(AL10&gt;AL8,2,IF(AL10&lt;AL8,0,IF(AL8=AL10,1))))</f>
        <v>0</v>
      </c>
      <c r="AN10" s="99">
        <v>0</v>
      </c>
      <c r="AO10" s="99">
        <v>0</v>
      </c>
      <c r="AP10" s="98">
        <f>SUM(AN10,AO10)</f>
        <v>0</v>
      </c>
      <c r="AQ10" s="98">
        <f>IF(AP10=0,0,IF(AP10&gt;AP8,2,IF(AP10&lt;AP8,0,IF(AP8=AP10,1))))</f>
        <v>0</v>
      </c>
      <c r="AR10" s="99">
        <v>0</v>
      </c>
      <c r="AS10" s="99">
        <v>0</v>
      </c>
      <c r="AT10" s="98">
        <f>SUM(AR10,AS10)</f>
        <v>0</v>
      </c>
      <c r="AU10" s="98">
        <f>IF(AT10=0,0,IF(AT10&gt;AT8,2,IF(AT10&lt;AT8,0,IF(AT8=AT10,1))))</f>
        <v>0</v>
      </c>
      <c r="AV10" s="99">
        <v>0</v>
      </c>
      <c r="AW10" s="99">
        <v>0</v>
      </c>
      <c r="AX10" s="98">
        <f>SUM(AV10,AW10)</f>
        <v>0</v>
      </c>
      <c r="AY10" s="98">
        <f>IF(AX10=0,0,IF(AX10&gt;AX8,2,IF(AX10&lt;AX8,0,IF(AX8=AX10,1))))</f>
        <v>0</v>
      </c>
      <c r="AZ10" s="99">
        <v>0</v>
      </c>
      <c r="BA10" s="99">
        <v>0</v>
      </c>
      <c r="BB10" s="98">
        <f>SUM(AZ10,BA10)</f>
        <v>0</v>
      </c>
      <c r="BC10" s="98">
        <f>IF(BB10=0,0,IF(BB10&gt;BB8,2,IF(BB10&lt;BB8,0,IF(BB8=BB10,1))))</f>
        <v>0</v>
      </c>
      <c r="BD10" s="99">
        <v>0</v>
      </c>
      <c r="BE10" s="99">
        <v>0</v>
      </c>
      <c r="BF10" s="98">
        <f>SUM(BD10,BE10)</f>
        <v>0</v>
      </c>
      <c r="BG10" s="98">
        <f>IF(BF10=0,0,IF(BF10&gt;BF8,2,IF(BF10&lt;BF8,0,IF(BF8=BF10,1))))</f>
        <v>0</v>
      </c>
      <c r="BH10" s="99">
        <v>0</v>
      </c>
      <c r="BI10" s="99">
        <v>0</v>
      </c>
      <c r="BJ10" s="98">
        <f>SUM(BH10,BI10)</f>
        <v>0</v>
      </c>
      <c r="BK10" s="98">
        <f>IF(BJ10=0,0,IF(BJ10&gt;BJ8,2,IF(BJ10&lt;BJ8,0,IF(BJ8=BJ10,1))))</f>
        <v>0</v>
      </c>
      <c r="BL10" s="99">
        <v>0</v>
      </c>
      <c r="BM10" s="99">
        <v>0</v>
      </c>
      <c r="BN10" s="98">
        <f>SUM(BL10,BM10)</f>
        <v>0</v>
      </c>
      <c r="BO10" s="98">
        <f>IF(BN10=0,0,IF(BN10&gt;BN8,2,IF(BN10&lt;BN8,0,IF(BN8=BN10,1))))</f>
        <v>0</v>
      </c>
    </row>
    <row r="12" spans="1:67" x14ac:dyDescent="0.25">
      <c r="D12" s="97" t="s">
        <v>180</v>
      </c>
      <c r="E12">
        <f>SUM(G8,K8,O8,S8,W8,AA8,AE8,AI8,AM8,AQ8,AU8,AY8,BC8,BG8,BK8,BO8)</f>
        <v>0</v>
      </c>
      <c r="G12" s="97" t="s">
        <v>94</v>
      </c>
      <c r="J12" t="s">
        <v>179</v>
      </c>
      <c r="K12" t="b">
        <f>G13</f>
        <v>0</v>
      </c>
    </row>
    <row r="13" spans="1:67" x14ac:dyDescent="0.25">
      <c r="D13" s="97" t="s">
        <v>178</v>
      </c>
      <c r="E13">
        <f>SUM(G10,K10,O10,S10,W10,AA10,AE10,AI10,AM10,AQ10,AU10,AY10,BC10,BG10,BK10,BO10)</f>
        <v>0</v>
      </c>
      <c r="G13" t="b">
        <f>IF(E12&gt;E13,C8,IF(E13&gt;E12,C10))</f>
        <v>0</v>
      </c>
      <c r="J13" t="s">
        <v>177</v>
      </c>
      <c r="K13" t="str">
        <f>IF(K12=C8,C10,C8)</f>
        <v>RENAUD Laure / COLLIGNON Francis</v>
      </c>
    </row>
    <row r="16" spans="1:67" x14ac:dyDescent="0.25">
      <c r="A16" s="665" t="s">
        <v>176</v>
      </c>
      <c r="B16" s="19"/>
      <c r="C16" s="1"/>
      <c r="D16" s="663" t="s">
        <v>147</v>
      </c>
      <c r="E16" s="664"/>
      <c r="F16" s="1"/>
      <c r="G16" s="1"/>
      <c r="H16" s="663" t="s">
        <v>146</v>
      </c>
      <c r="I16" s="664"/>
      <c r="J16" s="1"/>
      <c r="K16" s="1"/>
      <c r="L16" s="663" t="s">
        <v>145</v>
      </c>
      <c r="M16" s="664"/>
      <c r="N16" s="1"/>
      <c r="O16" s="1"/>
      <c r="P16" s="663" t="s">
        <v>144</v>
      </c>
      <c r="Q16" s="664"/>
      <c r="R16" s="1"/>
      <c r="S16" s="1"/>
      <c r="T16" s="663" t="s">
        <v>143</v>
      </c>
      <c r="U16" s="664"/>
      <c r="V16" s="1"/>
      <c r="W16" s="1"/>
      <c r="X16" s="663" t="s">
        <v>142</v>
      </c>
      <c r="Y16" s="664"/>
      <c r="Z16" s="1"/>
      <c r="AA16" s="1"/>
      <c r="AB16" s="663" t="s">
        <v>141</v>
      </c>
      <c r="AC16" s="664"/>
      <c r="AD16" s="1"/>
      <c r="AE16" s="1"/>
      <c r="AF16" s="663" t="s">
        <v>140</v>
      </c>
      <c r="AG16" s="664"/>
      <c r="AH16" s="1"/>
      <c r="AI16" s="1"/>
      <c r="AJ16" s="663" t="s">
        <v>139</v>
      </c>
      <c r="AK16" s="664"/>
      <c r="AL16" s="1"/>
      <c r="AM16" s="1"/>
      <c r="AN16" s="663" t="s">
        <v>138</v>
      </c>
      <c r="AO16" s="664"/>
      <c r="AP16" s="1"/>
      <c r="AQ16" s="1"/>
      <c r="AR16" s="663" t="s">
        <v>137</v>
      </c>
      <c r="AS16" s="664"/>
      <c r="AT16" s="1"/>
      <c r="AU16" s="1"/>
      <c r="AV16" s="663" t="s">
        <v>136</v>
      </c>
      <c r="AW16" s="664"/>
      <c r="AX16" s="1"/>
      <c r="AY16" s="1"/>
      <c r="AZ16" s="663" t="s">
        <v>135</v>
      </c>
      <c r="BA16" s="664"/>
      <c r="BB16" s="1"/>
      <c r="BC16" s="1"/>
      <c r="BD16" s="663" t="s">
        <v>134</v>
      </c>
      <c r="BE16" s="664"/>
      <c r="BF16" s="1"/>
      <c r="BG16" s="1"/>
      <c r="BH16" s="663" t="s">
        <v>133</v>
      </c>
      <c r="BI16" s="664"/>
      <c r="BJ16" s="1"/>
      <c r="BK16" s="1"/>
      <c r="BL16" s="663" t="s">
        <v>132</v>
      </c>
      <c r="BM16" s="664"/>
      <c r="BN16" s="1"/>
      <c r="BO16" s="1"/>
    </row>
    <row r="17" spans="1:67" x14ac:dyDescent="0.25">
      <c r="A17" s="666"/>
      <c r="B17" s="104"/>
      <c r="C17" s="1"/>
      <c r="D17" s="102" t="s">
        <v>100</v>
      </c>
      <c r="E17" s="102" t="s">
        <v>99</v>
      </c>
      <c r="F17" s="102" t="s">
        <v>130</v>
      </c>
      <c r="G17" s="102" t="s">
        <v>129</v>
      </c>
      <c r="H17" s="102" t="s">
        <v>100</v>
      </c>
      <c r="I17" s="102" t="s">
        <v>99</v>
      </c>
      <c r="J17" s="102" t="s">
        <v>128</v>
      </c>
      <c r="K17" s="102" t="s">
        <v>127</v>
      </c>
      <c r="L17" s="102" t="s">
        <v>100</v>
      </c>
      <c r="M17" s="102" t="s">
        <v>99</v>
      </c>
      <c r="N17" s="102" t="s">
        <v>126</v>
      </c>
      <c r="O17" s="102" t="s">
        <v>125</v>
      </c>
      <c r="P17" s="102" t="s">
        <v>100</v>
      </c>
      <c r="Q17" s="102" t="s">
        <v>99</v>
      </c>
      <c r="R17" s="102" t="s">
        <v>124</v>
      </c>
      <c r="S17" s="102" t="s">
        <v>123</v>
      </c>
      <c r="T17" s="102" t="s">
        <v>100</v>
      </c>
      <c r="U17" s="102" t="s">
        <v>99</v>
      </c>
      <c r="V17" s="102" t="s">
        <v>122</v>
      </c>
      <c r="W17" s="102" t="s">
        <v>121</v>
      </c>
      <c r="X17" s="102" t="s">
        <v>100</v>
      </c>
      <c r="Y17" s="102" t="s">
        <v>99</v>
      </c>
      <c r="Z17" s="102" t="s">
        <v>120</v>
      </c>
      <c r="AA17" s="102" t="s">
        <v>119</v>
      </c>
      <c r="AB17" s="102" t="s">
        <v>100</v>
      </c>
      <c r="AC17" s="102" t="s">
        <v>99</v>
      </c>
      <c r="AD17" s="102" t="s">
        <v>118</v>
      </c>
      <c r="AE17" s="102" t="s">
        <v>117</v>
      </c>
      <c r="AF17" s="102" t="s">
        <v>100</v>
      </c>
      <c r="AG17" s="102" t="s">
        <v>99</v>
      </c>
      <c r="AH17" s="102" t="s">
        <v>116</v>
      </c>
      <c r="AI17" s="102" t="s">
        <v>115</v>
      </c>
      <c r="AJ17" s="102" t="s">
        <v>100</v>
      </c>
      <c r="AK17" s="102" t="s">
        <v>99</v>
      </c>
      <c r="AL17" s="102" t="s">
        <v>114</v>
      </c>
      <c r="AM17" s="102" t="s">
        <v>113</v>
      </c>
      <c r="AN17" s="102" t="s">
        <v>100</v>
      </c>
      <c r="AO17" s="102" t="s">
        <v>99</v>
      </c>
      <c r="AP17" s="102" t="s">
        <v>112</v>
      </c>
      <c r="AQ17" s="102" t="s">
        <v>111</v>
      </c>
      <c r="AR17" s="102" t="s">
        <v>100</v>
      </c>
      <c r="AS17" s="102" t="s">
        <v>99</v>
      </c>
      <c r="AT17" s="102" t="s">
        <v>110</v>
      </c>
      <c r="AU17" s="102" t="s">
        <v>109</v>
      </c>
      <c r="AV17" s="102" t="s">
        <v>100</v>
      </c>
      <c r="AW17" s="102" t="s">
        <v>99</v>
      </c>
      <c r="AX17" s="102" t="s">
        <v>108</v>
      </c>
      <c r="AY17" s="102" t="s">
        <v>107</v>
      </c>
      <c r="AZ17" s="102" t="s">
        <v>100</v>
      </c>
      <c r="BA17" s="102" t="s">
        <v>99</v>
      </c>
      <c r="BB17" s="102" t="s">
        <v>106</v>
      </c>
      <c r="BC17" s="102" t="s">
        <v>105</v>
      </c>
      <c r="BD17" s="102" t="s">
        <v>100</v>
      </c>
      <c r="BE17" s="102" t="s">
        <v>99</v>
      </c>
      <c r="BF17" s="102" t="s">
        <v>104</v>
      </c>
      <c r="BG17" s="102" t="s">
        <v>103</v>
      </c>
      <c r="BH17" s="102" t="s">
        <v>100</v>
      </c>
      <c r="BI17" s="102" t="s">
        <v>99</v>
      </c>
      <c r="BJ17" s="102" t="s">
        <v>102</v>
      </c>
      <c r="BK17" s="102" t="s">
        <v>101</v>
      </c>
      <c r="BL17" s="102" t="s">
        <v>100</v>
      </c>
      <c r="BM17" s="102" t="s">
        <v>99</v>
      </c>
      <c r="BN17" s="102" t="s">
        <v>98</v>
      </c>
      <c r="BO17" s="102" t="s">
        <v>97</v>
      </c>
    </row>
    <row r="18" spans="1:67" x14ac:dyDescent="0.25">
      <c r="A18" s="666"/>
      <c r="B18" s="101" t="s">
        <v>175</v>
      </c>
      <c r="C18" s="100" t="s">
        <v>189</v>
      </c>
      <c r="D18" s="99">
        <v>0</v>
      </c>
      <c r="E18" s="99">
        <v>0</v>
      </c>
      <c r="F18" s="98">
        <f>SUM(D18,E18)</f>
        <v>0</v>
      </c>
      <c r="G18" s="98">
        <f>IF(F18=0,0,IF(F18&gt;F20,2,IF(F18&lt;F20,0,IF(F20=F20,1))))</f>
        <v>0</v>
      </c>
      <c r="H18" s="99">
        <v>0</v>
      </c>
      <c r="I18" s="99">
        <v>0</v>
      </c>
      <c r="J18" s="98">
        <f>SUM(H18,I18)</f>
        <v>0</v>
      </c>
      <c r="K18" s="98">
        <f>IF(J18=0,0,IF(J18&gt;J20,2,IF(J18&lt;J20,0,IF(J20=J20,1))))</f>
        <v>0</v>
      </c>
      <c r="L18" s="99">
        <v>0</v>
      </c>
      <c r="M18" s="99">
        <v>0</v>
      </c>
      <c r="N18" s="98">
        <f>SUM(L18,M18)</f>
        <v>0</v>
      </c>
      <c r="O18" s="98">
        <f>IF(N18=0,0,IF(N18&gt;N20,2,IF(N18&lt;N20,0,IF(N20=N20,1))))</f>
        <v>0</v>
      </c>
      <c r="P18" s="99">
        <v>0</v>
      </c>
      <c r="Q18" s="99">
        <v>0</v>
      </c>
      <c r="R18" s="98">
        <f>SUM(P18,Q18)</f>
        <v>0</v>
      </c>
      <c r="S18" s="98">
        <f>IF(R18=0,0,IF(R18&gt;R20,2,IF(R18&lt;R20,0,IF(R20=R20,1))))</f>
        <v>0</v>
      </c>
      <c r="T18" s="99">
        <v>0</v>
      </c>
      <c r="U18" s="99">
        <v>0</v>
      </c>
      <c r="V18" s="98">
        <f>SUM(T18,U18)</f>
        <v>0</v>
      </c>
      <c r="W18" s="98">
        <f>IF(V18=0,0,IF(V18&gt;V20,2,IF(V18&lt;V20,0,IF(V20=V20,1))))</f>
        <v>0</v>
      </c>
      <c r="X18" s="99">
        <v>0</v>
      </c>
      <c r="Y18" s="99">
        <v>0</v>
      </c>
      <c r="Z18" s="98">
        <f>SUM(X18,Y18)</f>
        <v>0</v>
      </c>
      <c r="AA18" s="98">
        <f>IF(Z18=0,0,IF(Z18&gt;Z20,2,IF(Z18&lt;Z20,0,IF(Z20=Z20,1))))</f>
        <v>0</v>
      </c>
      <c r="AB18" s="99">
        <v>0</v>
      </c>
      <c r="AC18" s="99">
        <v>0</v>
      </c>
      <c r="AD18" s="98">
        <f>SUM(AB18,AC18)</f>
        <v>0</v>
      </c>
      <c r="AE18" s="98">
        <f>IF(AD18=0,0,IF(AD18&gt;AD20,2,IF(AD18&lt;AD20,0,IF(AD20=AD20,1))))</f>
        <v>0</v>
      </c>
      <c r="AF18" s="99">
        <v>0</v>
      </c>
      <c r="AG18" s="99">
        <v>0</v>
      </c>
      <c r="AH18" s="98">
        <f>SUM(AF18,AG18)</f>
        <v>0</v>
      </c>
      <c r="AI18" s="98">
        <f>IF(AH18=0,0,IF(AH18&gt;AH20,2,IF(AH18&lt;AH20,0,IF(AH20=AH20,1))))</f>
        <v>0</v>
      </c>
      <c r="AJ18" s="99">
        <v>0</v>
      </c>
      <c r="AK18" s="99">
        <v>0</v>
      </c>
      <c r="AL18" s="98">
        <f>SUM(AJ18,AK18)</f>
        <v>0</v>
      </c>
      <c r="AM18" s="98">
        <f>IF(AL18=0,0,IF(AL18&gt;AL20,2,IF(AL18&lt;AL20,0,IF(AL20=AL20,1))))</f>
        <v>0</v>
      </c>
      <c r="AN18" s="99">
        <v>0</v>
      </c>
      <c r="AO18" s="99">
        <v>0</v>
      </c>
      <c r="AP18" s="98">
        <f>SUM(AN18,AO18)</f>
        <v>0</v>
      </c>
      <c r="AQ18" s="98">
        <f>IF(AP18=0,0,IF(AP18&gt;AP20,2,IF(AP18&lt;AP20,0,IF(AP20=AP20,1))))</f>
        <v>0</v>
      </c>
      <c r="AR18" s="99">
        <v>0</v>
      </c>
      <c r="AS18" s="99">
        <v>0</v>
      </c>
      <c r="AT18" s="98">
        <f>SUM(AR18,AS18)</f>
        <v>0</v>
      </c>
      <c r="AU18" s="98">
        <f>IF(AT18=0,0,IF(AT18&gt;AT20,2,IF(AT18&lt;AT20,0,IF(AT20=AT20,1))))</f>
        <v>0</v>
      </c>
      <c r="AV18" s="99">
        <v>0</v>
      </c>
      <c r="AW18" s="99">
        <v>0</v>
      </c>
      <c r="AX18" s="98">
        <f>SUM(AV18,AW18)</f>
        <v>0</v>
      </c>
      <c r="AY18" s="98">
        <f>IF(AX18=0,0,IF(AX18&gt;AX20,2,IF(AX18&lt;AX20,0,IF(AX20=AX20,1))))</f>
        <v>0</v>
      </c>
      <c r="AZ18" s="99">
        <v>0</v>
      </c>
      <c r="BA18" s="99">
        <v>0</v>
      </c>
      <c r="BB18" s="98">
        <f>SUM(AZ18,BA18)</f>
        <v>0</v>
      </c>
      <c r="BC18" s="98">
        <f>IF(BB18=0,0,IF(BB18&gt;BB20,2,IF(BB18&lt;BB20,0,IF(BB20=BB20,1))))</f>
        <v>0</v>
      </c>
      <c r="BD18" s="99">
        <v>0</v>
      </c>
      <c r="BE18" s="99">
        <v>0</v>
      </c>
      <c r="BF18" s="98">
        <f>SUM(BD18,BE18)</f>
        <v>0</v>
      </c>
      <c r="BG18" s="98">
        <f>IF(BF18=0,0,IF(BF18&gt;BF20,2,IF(BF18&lt;BF20,0,IF(BF20=BF20,1))))</f>
        <v>0</v>
      </c>
      <c r="BH18" s="99">
        <v>0</v>
      </c>
      <c r="BI18" s="99">
        <v>0</v>
      </c>
      <c r="BJ18" s="98">
        <f>SUM(BH18,BI18)</f>
        <v>0</v>
      </c>
      <c r="BK18" s="98">
        <f>IF(BJ18=0,0,IF(BJ18&gt;BJ20,2,IF(BJ18&lt;BJ20,0,IF(BJ20=BJ20,1))))</f>
        <v>0</v>
      </c>
      <c r="BL18" s="99">
        <v>0</v>
      </c>
      <c r="BM18" s="99">
        <v>0</v>
      </c>
      <c r="BN18" s="98">
        <f>SUM(BL18,BM18)</f>
        <v>0</v>
      </c>
      <c r="BO18" s="98">
        <f>IF(BN18=0,0,IF(BN18&gt;BN20,2,IF(BN18&lt;BN20,0,IF(BN20=BN20,1))))</f>
        <v>0</v>
      </c>
    </row>
    <row r="19" spans="1:67" x14ac:dyDescent="0.25">
      <c r="A19" s="666"/>
      <c r="B19" s="104"/>
      <c r="C19" s="103"/>
      <c r="D19" s="102" t="s">
        <v>100</v>
      </c>
      <c r="E19" s="102" t="s">
        <v>99</v>
      </c>
      <c r="F19" s="102" t="s">
        <v>130</v>
      </c>
      <c r="G19" s="102" t="s">
        <v>129</v>
      </c>
      <c r="H19" s="102" t="s">
        <v>100</v>
      </c>
      <c r="I19" s="102" t="s">
        <v>99</v>
      </c>
      <c r="J19" s="102" t="s">
        <v>128</v>
      </c>
      <c r="K19" s="102" t="s">
        <v>127</v>
      </c>
      <c r="L19" s="102" t="s">
        <v>100</v>
      </c>
      <c r="M19" s="102" t="s">
        <v>99</v>
      </c>
      <c r="N19" s="102" t="s">
        <v>126</v>
      </c>
      <c r="O19" s="102" t="s">
        <v>125</v>
      </c>
      <c r="P19" s="102" t="s">
        <v>100</v>
      </c>
      <c r="Q19" s="102" t="s">
        <v>99</v>
      </c>
      <c r="R19" s="102" t="s">
        <v>124</v>
      </c>
      <c r="S19" s="102" t="s">
        <v>123</v>
      </c>
      <c r="T19" s="102" t="s">
        <v>100</v>
      </c>
      <c r="U19" s="102" t="s">
        <v>99</v>
      </c>
      <c r="V19" s="102" t="s">
        <v>122</v>
      </c>
      <c r="W19" s="102" t="s">
        <v>121</v>
      </c>
      <c r="X19" s="102" t="s">
        <v>100</v>
      </c>
      <c r="Y19" s="102" t="s">
        <v>99</v>
      </c>
      <c r="Z19" s="102" t="s">
        <v>120</v>
      </c>
      <c r="AA19" s="102" t="s">
        <v>119</v>
      </c>
      <c r="AB19" s="102" t="s">
        <v>100</v>
      </c>
      <c r="AC19" s="102" t="s">
        <v>99</v>
      </c>
      <c r="AD19" s="102" t="s">
        <v>118</v>
      </c>
      <c r="AE19" s="102" t="s">
        <v>117</v>
      </c>
      <c r="AF19" s="102" t="s">
        <v>100</v>
      </c>
      <c r="AG19" s="102" t="s">
        <v>99</v>
      </c>
      <c r="AH19" s="102" t="s">
        <v>116</v>
      </c>
      <c r="AI19" s="102" t="s">
        <v>115</v>
      </c>
      <c r="AJ19" s="102" t="s">
        <v>100</v>
      </c>
      <c r="AK19" s="102" t="s">
        <v>99</v>
      </c>
      <c r="AL19" s="102" t="s">
        <v>114</v>
      </c>
      <c r="AM19" s="102" t="s">
        <v>113</v>
      </c>
      <c r="AN19" s="102" t="s">
        <v>100</v>
      </c>
      <c r="AO19" s="102" t="s">
        <v>99</v>
      </c>
      <c r="AP19" s="102" t="s">
        <v>112</v>
      </c>
      <c r="AQ19" s="102" t="s">
        <v>111</v>
      </c>
      <c r="AR19" s="102" t="s">
        <v>100</v>
      </c>
      <c r="AS19" s="102" t="s">
        <v>99</v>
      </c>
      <c r="AT19" s="102" t="s">
        <v>110</v>
      </c>
      <c r="AU19" s="102" t="s">
        <v>109</v>
      </c>
      <c r="AV19" s="102" t="s">
        <v>100</v>
      </c>
      <c r="AW19" s="102" t="s">
        <v>99</v>
      </c>
      <c r="AX19" s="102" t="s">
        <v>108</v>
      </c>
      <c r="AY19" s="102" t="s">
        <v>107</v>
      </c>
      <c r="AZ19" s="102" t="s">
        <v>100</v>
      </c>
      <c r="BA19" s="102" t="s">
        <v>99</v>
      </c>
      <c r="BB19" s="102" t="s">
        <v>106</v>
      </c>
      <c r="BC19" s="102" t="s">
        <v>105</v>
      </c>
      <c r="BD19" s="102" t="s">
        <v>100</v>
      </c>
      <c r="BE19" s="102" t="s">
        <v>99</v>
      </c>
      <c r="BF19" s="102" t="s">
        <v>104</v>
      </c>
      <c r="BG19" s="102" t="s">
        <v>103</v>
      </c>
      <c r="BH19" s="102" t="s">
        <v>100</v>
      </c>
      <c r="BI19" s="102" t="s">
        <v>99</v>
      </c>
      <c r="BJ19" s="102" t="s">
        <v>102</v>
      </c>
      <c r="BK19" s="102" t="s">
        <v>101</v>
      </c>
      <c r="BL19" s="102" t="s">
        <v>100</v>
      </c>
      <c r="BM19" s="102" t="s">
        <v>99</v>
      </c>
      <c r="BN19" s="102" t="s">
        <v>98</v>
      </c>
      <c r="BO19" s="102" t="s">
        <v>97</v>
      </c>
    </row>
    <row r="20" spans="1:67" x14ac:dyDescent="0.25">
      <c r="A20" s="666"/>
      <c r="B20" s="101" t="s">
        <v>174</v>
      </c>
      <c r="C20" s="100" t="s">
        <v>186</v>
      </c>
      <c r="D20" s="99">
        <v>0</v>
      </c>
      <c r="E20" s="99">
        <v>0</v>
      </c>
      <c r="F20" s="98">
        <f>SUM(D20,E20)</f>
        <v>0</v>
      </c>
      <c r="G20" s="98">
        <f>IF(F20=0,0,IF(F20&gt;F18,2,IF(F20&lt;F18,0,IF(F18=F20,1))))</f>
        <v>0</v>
      </c>
      <c r="H20" s="99">
        <v>0</v>
      </c>
      <c r="I20" s="99">
        <v>0</v>
      </c>
      <c r="J20" s="98">
        <f>SUM(H20,I20)</f>
        <v>0</v>
      </c>
      <c r="K20" s="98">
        <f>IF(J20=0,0,IF(J20&gt;J18,2,IF(J20&lt;J18,0,IF(J18=J20,1))))</f>
        <v>0</v>
      </c>
      <c r="L20" s="99">
        <v>0</v>
      </c>
      <c r="M20" s="99">
        <v>0</v>
      </c>
      <c r="N20" s="98">
        <f>SUM(L20,M20)</f>
        <v>0</v>
      </c>
      <c r="O20" s="98">
        <f>IF(N20=0,0,IF(N20&gt;N18,2,IF(N20&lt;N18,0,IF(N18=N20,1))))</f>
        <v>0</v>
      </c>
      <c r="P20" s="99">
        <v>0</v>
      </c>
      <c r="Q20" s="99">
        <v>0</v>
      </c>
      <c r="R20" s="98">
        <f>SUM(P20,Q20)</f>
        <v>0</v>
      </c>
      <c r="S20" s="98">
        <f>IF(R20=0,0,IF(R20&gt;R18,2,IF(R20&lt;R18,0,IF(R18=R20,1))))</f>
        <v>0</v>
      </c>
      <c r="T20" s="99">
        <v>0</v>
      </c>
      <c r="U20" s="99">
        <v>0</v>
      </c>
      <c r="V20" s="98">
        <f>SUM(T20,U20)</f>
        <v>0</v>
      </c>
      <c r="W20" s="98">
        <f>IF(V20=0,0,IF(V20&gt;V18,2,IF(V20&lt;V18,0,IF(V18=V20,1))))</f>
        <v>0</v>
      </c>
      <c r="X20" s="99">
        <v>0</v>
      </c>
      <c r="Y20" s="99">
        <v>0</v>
      </c>
      <c r="Z20" s="98">
        <f>SUM(X20,Y20)</f>
        <v>0</v>
      </c>
      <c r="AA20" s="98">
        <f>IF(Z20=0,0,IF(Z20&gt;Z18,2,IF(Z20&lt;Z18,0,IF(Z18=Z20,1))))</f>
        <v>0</v>
      </c>
      <c r="AB20" s="99">
        <v>0</v>
      </c>
      <c r="AC20" s="99">
        <v>0</v>
      </c>
      <c r="AD20" s="98">
        <f>SUM(AB20,AC20)</f>
        <v>0</v>
      </c>
      <c r="AE20" s="98">
        <f>IF(AD20=0,0,IF(AD20&gt;AD18,2,IF(AD20&lt;AD18,0,IF(AD18=AD20,1))))</f>
        <v>0</v>
      </c>
      <c r="AF20" s="99">
        <v>0</v>
      </c>
      <c r="AG20" s="99">
        <v>0</v>
      </c>
      <c r="AH20" s="98">
        <f>SUM(AF20,AG20)</f>
        <v>0</v>
      </c>
      <c r="AI20" s="98">
        <f>IF(AH20=0,0,IF(AH20&gt;AH18,2,IF(AH20&lt;AH18,0,IF(AH18=AH20,1))))</f>
        <v>0</v>
      </c>
      <c r="AJ20" s="99">
        <v>0</v>
      </c>
      <c r="AK20" s="99">
        <v>0</v>
      </c>
      <c r="AL20" s="98">
        <f>SUM(AJ20,AK20)</f>
        <v>0</v>
      </c>
      <c r="AM20" s="98">
        <f>IF(AL20=0,0,IF(AL20&gt;AL18,2,IF(AL20&lt;AL18,0,IF(AL18=AL20,1))))</f>
        <v>0</v>
      </c>
      <c r="AN20" s="99">
        <v>0</v>
      </c>
      <c r="AO20" s="99">
        <v>0</v>
      </c>
      <c r="AP20" s="98">
        <f>SUM(AN20,AO20)</f>
        <v>0</v>
      </c>
      <c r="AQ20" s="98">
        <f>IF(AP20=0,0,IF(AP20&gt;AP18,2,IF(AP20&lt;AP18,0,IF(AP18=AP20,1))))</f>
        <v>0</v>
      </c>
      <c r="AR20" s="99">
        <v>0</v>
      </c>
      <c r="AS20" s="99">
        <v>0</v>
      </c>
      <c r="AT20" s="98">
        <f>SUM(AR20,AS20)</f>
        <v>0</v>
      </c>
      <c r="AU20" s="98">
        <f>IF(AT20=0,0,IF(AT20&gt;AT18,2,IF(AT20&lt;AT18,0,IF(AT18=AT20,1))))</f>
        <v>0</v>
      </c>
      <c r="AV20" s="99">
        <v>0</v>
      </c>
      <c r="AW20" s="99">
        <v>0</v>
      </c>
      <c r="AX20" s="98">
        <f>SUM(AV20,AW20)</f>
        <v>0</v>
      </c>
      <c r="AY20" s="98">
        <f>IF(AX20=0,0,IF(AX20&gt;AX18,2,IF(AX20&lt;AX18,0,IF(AX18=AX20,1))))</f>
        <v>0</v>
      </c>
      <c r="AZ20" s="99">
        <v>0</v>
      </c>
      <c r="BA20" s="99">
        <v>0</v>
      </c>
      <c r="BB20" s="98">
        <f>SUM(AZ20,BA20)</f>
        <v>0</v>
      </c>
      <c r="BC20" s="98">
        <f>IF(BB20=0,0,IF(BB20&gt;BB18,2,IF(BB20&lt;BB18,0,IF(BB18=BB20,1))))</f>
        <v>0</v>
      </c>
      <c r="BD20" s="99">
        <v>0</v>
      </c>
      <c r="BE20" s="99">
        <v>0</v>
      </c>
      <c r="BF20" s="98">
        <f>SUM(BD20,BE20)</f>
        <v>0</v>
      </c>
      <c r="BG20" s="98">
        <f>IF(BF20=0,0,IF(BF20&gt;BF18,2,IF(BF20&lt;BF18,0,IF(BF18=BF20,1))))</f>
        <v>0</v>
      </c>
      <c r="BH20" s="99">
        <v>0</v>
      </c>
      <c r="BI20" s="99">
        <v>0</v>
      </c>
      <c r="BJ20" s="98">
        <f>SUM(BH20,BI20)</f>
        <v>0</v>
      </c>
      <c r="BK20" s="98">
        <f>IF(BJ20=0,0,IF(BJ20&gt;BJ18,2,IF(BJ20&lt;BJ18,0,IF(BJ18=BJ20,1))))</f>
        <v>0</v>
      </c>
      <c r="BL20" s="99">
        <v>0</v>
      </c>
      <c r="BM20" s="99">
        <v>0</v>
      </c>
      <c r="BN20" s="98">
        <f>SUM(BL20,BM20)</f>
        <v>0</v>
      </c>
      <c r="BO20" s="98">
        <f>IF(BN20=0,0,IF(BN20&gt;BN18,2,IF(BN20&lt;BN18,0,IF(BN18=BN20,1))))</f>
        <v>0</v>
      </c>
    </row>
    <row r="22" spans="1:67" x14ac:dyDescent="0.25">
      <c r="D22" s="97" t="s">
        <v>173</v>
      </c>
      <c r="E22">
        <f>SUM(G18,K18,O18,S18,W18,AA18,AE18,AI18,AM18,AQ18,AU18,AY18,BC18,BG18,BK18,BO18)</f>
        <v>0</v>
      </c>
      <c r="G22" s="97" t="s">
        <v>94</v>
      </c>
      <c r="J22" t="s">
        <v>172</v>
      </c>
      <c r="K22" t="b">
        <f>G23</f>
        <v>0</v>
      </c>
    </row>
    <row r="23" spans="1:67" x14ac:dyDescent="0.25">
      <c r="D23" s="97" t="s">
        <v>171</v>
      </c>
      <c r="E23">
        <f>SUM(G20,K20,O20,S20,W20,AA20,AE20,AI20,AM20,AQ20,AU20,AY20,BC20,BG20,BK20,BO20)</f>
        <v>0</v>
      </c>
      <c r="G23" t="b">
        <f>IF(E22&gt;E23,C18,IF(E23&gt;E22,C20))</f>
        <v>0</v>
      </c>
      <c r="J23" t="s">
        <v>170</v>
      </c>
      <c r="K23" t="str">
        <f>IF(K22=C18,C20,C18)</f>
        <v>DAUCHY Laurenne / THIANGE Jean</v>
      </c>
    </row>
    <row r="26" spans="1:67" x14ac:dyDescent="0.25">
      <c r="A26" s="665" t="s">
        <v>169</v>
      </c>
      <c r="B26" s="19"/>
      <c r="C26" s="1"/>
      <c r="D26" s="663" t="s">
        <v>147</v>
      </c>
      <c r="E26" s="664"/>
      <c r="F26" s="1"/>
      <c r="G26" s="1"/>
      <c r="H26" s="663" t="s">
        <v>146</v>
      </c>
      <c r="I26" s="664"/>
      <c r="J26" s="1"/>
      <c r="K26" s="1"/>
      <c r="L26" s="663" t="s">
        <v>145</v>
      </c>
      <c r="M26" s="664"/>
      <c r="N26" s="1"/>
      <c r="O26" s="1"/>
      <c r="P26" s="663" t="s">
        <v>144</v>
      </c>
      <c r="Q26" s="664"/>
      <c r="R26" s="1"/>
      <c r="S26" s="1"/>
      <c r="T26" s="663" t="s">
        <v>143</v>
      </c>
      <c r="U26" s="664"/>
      <c r="V26" s="1"/>
      <c r="W26" s="1"/>
      <c r="X26" s="663" t="s">
        <v>142</v>
      </c>
      <c r="Y26" s="664"/>
      <c r="Z26" s="1"/>
      <c r="AA26" s="1"/>
      <c r="AB26" s="663" t="s">
        <v>141</v>
      </c>
      <c r="AC26" s="664"/>
      <c r="AD26" s="1"/>
      <c r="AE26" s="1"/>
      <c r="AF26" s="663" t="s">
        <v>140</v>
      </c>
      <c r="AG26" s="664"/>
      <c r="AH26" s="1"/>
      <c r="AI26" s="1"/>
      <c r="AJ26" s="663" t="s">
        <v>139</v>
      </c>
      <c r="AK26" s="664"/>
      <c r="AL26" s="1"/>
      <c r="AM26" s="1"/>
      <c r="AN26" s="663" t="s">
        <v>138</v>
      </c>
      <c r="AO26" s="664"/>
      <c r="AP26" s="1"/>
      <c r="AQ26" s="1"/>
      <c r="AR26" s="663" t="s">
        <v>137</v>
      </c>
      <c r="AS26" s="664"/>
      <c r="AT26" s="1"/>
      <c r="AU26" s="1"/>
      <c r="AV26" s="663" t="s">
        <v>136</v>
      </c>
      <c r="AW26" s="664"/>
      <c r="AX26" s="1"/>
      <c r="AY26" s="1"/>
      <c r="AZ26" s="663" t="s">
        <v>135</v>
      </c>
      <c r="BA26" s="664"/>
      <c r="BB26" s="1"/>
      <c r="BC26" s="1"/>
      <c r="BD26" s="663" t="s">
        <v>134</v>
      </c>
      <c r="BE26" s="664"/>
      <c r="BF26" s="1"/>
      <c r="BG26" s="1"/>
      <c r="BH26" s="663" t="s">
        <v>133</v>
      </c>
      <c r="BI26" s="664"/>
      <c r="BJ26" s="1"/>
      <c r="BK26" s="1"/>
      <c r="BL26" s="663" t="s">
        <v>132</v>
      </c>
      <c r="BM26" s="664"/>
      <c r="BN26" s="1"/>
      <c r="BO26" s="1"/>
    </row>
    <row r="27" spans="1:67" x14ac:dyDescent="0.25">
      <c r="A27" s="666"/>
      <c r="B27" s="104"/>
      <c r="C27" s="1"/>
      <c r="D27" s="102" t="s">
        <v>100</v>
      </c>
      <c r="E27" s="102" t="s">
        <v>99</v>
      </c>
      <c r="F27" s="102" t="s">
        <v>130</v>
      </c>
      <c r="G27" s="102" t="s">
        <v>129</v>
      </c>
      <c r="H27" s="102" t="s">
        <v>100</v>
      </c>
      <c r="I27" s="102" t="s">
        <v>99</v>
      </c>
      <c r="J27" s="102" t="s">
        <v>128</v>
      </c>
      <c r="K27" s="102" t="s">
        <v>127</v>
      </c>
      <c r="L27" s="102" t="s">
        <v>100</v>
      </c>
      <c r="M27" s="102" t="s">
        <v>99</v>
      </c>
      <c r="N27" s="102" t="s">
        <v>126</v>
      </c>
      <c r="O27" s="102" t="s">
        <v>125</v>
      </c>
      <c r="P27" s="102" t="s">
        <v>100</v>
      </c>
      <c r="Q27" s="102" t="s">
        <v>99</v>
      </c>
      <c r="R27" s="102" t="s">
        <v>124</v>
      </c>
      <c r="S27" s="102" t="s">
        <v>123</v>
      </c>
      <c r="T27" s="102" t="s">
        <v>100</v>
      </c>
      <c r="U27" s="102" t="s">
        <v>99</v>
      </c>
      <c r="V27" s="102" t="s">
        <v>122</v>
      </c>
      <c r="W27" s="102" t="s">
        <v>121</v>
      </c>
      <c r="X27" s="102" t="s">
        <v>100</v>
      </c>
      <c r="Y27" s="102" t="s">
        <v>99</v>
      </c>
      <c r="Z27" s="102" t="s">
        <v>120</v>
      </c>
      <c r="AA27" s="102" t="s">
        <v>119</v>
      </c>
      <c r="AB27" s="102" t="s">
        <v>100</v>
      </c>
      <c r="AC27" s="102" t="s">
        <v>99</v>
      </c>
      <c r="AD27" s="102" t="s">
        <v>118</v>
      </c>
      <c r="AE27" s="102" t="s">
        <v>117</v>
      </c>
      <c r="AF27" s="102" t="s">
        <v>100</v>
      </c>
      <c r="AG27" s="102" t="s">
        <v>99</v>
      </c>
      <c r="AH27" s="102" t="s">
        <v>116</v>
      </c>
      <c r="AI27" s="102" t="s">
        <v>115</v>
      </c>
      <c r="AJ27" s="102" t="s">
        <v>100</v>
      </c>
      <c r="AK27" s="102" t="s">
        <v>99</v>
      </c>
      <c r="AL27" s="102" t="s">
        <v>114</v>
      </c>
      <c r="AM27" s="102" t="s">
        <v>113</v>
      </c>
      <c r="AN27" s="102" t="s">
        <v>100</v>
      </c>
      <c r="AO27" s="102" t="s">
        <v>99</v>
      </c>
      <c r="AP27" s="102" t="s">
        <v>112</v>
      </c>
      <c r="AQ27" s="102" t="s">
        <v>111</v>
      </c>
      <c r="AR27" s="102" t="s">
        <v>100</v>
      </c>
      <c r="AS27" s="102" t="s">
        <v>99</v>
      </c>
      <c r="AT27" s="102" t="s">
        <v>110</v>
      </c>
      <c r="AU27" s="102" t="s">
        <v>109</v>
      </c>
      <c r="AV27" s="102" t="s">
        <v>100</v>
      </c>
      <c r="AW27" s="102" t="s">
        <v>99</v>
      </c>
      <c r="AX27" s="102" t="s">
        <v>108</v>
      </c>
      <c r="AY27" s="102" t="s">
        <v>107</v>
      </c>
      <c r="AZ27" s="102" t="s">
        <v>100</v>
      </c>
      <c r="BA27" s="102" t="s">
        <v>99</v>
      </c>
      <c r="BB27" s="102" t="s">
        <v>106</v>
      </c>
      <c r="BC27" s="102" t="s">
        <v>105</v>
      </c>
      <c r="BD27" s="102" t="s">
        <v>100</v>
      </c>
      <c r="BE27" s="102" t="s">
        <v>99</v>
      </c>
      <c r="BF27" s="102" t="s">
        <v>104</v>
      </c>
      <c r="BG27" s="102" t="s">
        <v>103</v>
      </c>
      <c r="BH27" s="102" t="s">
        <v>100</v>
      </c>
      <c r="BI27" s="102" t="s">
        <v>99</v>
      </c>
      <c r="BJ27" s="102" t="s">
        <v>102</v>
      </c>
      <c r="BK27" s="102" t="s">
        <v>101</v>
      </c>
      <c r="BL27" s="102" t="s">
        <v>100</v>
      </c>
      <c r="BM27" s="102" t="s">
        <v>99</v>
      </c>
      <c r="BN27" s="102" t="s">
        <v>98</v>
      </c>
      <c r="BO27" s="102" t="s">
        <v>97</v>
      </c>
    </row>
    <row r="28" spans="1:67" x14ac:dyDescent="0.25">
      <c r="A28" s="666"/>
      <c r="B28" s="101" t="s">
        <v>168</v>
      </c>
      <c r="C28" s="100" t="s">
        <v>187</v>
      </c>
      <c r="D28" s="99">
        <v>0</v>
      </c>
      <c r="E28" s="99">
        <v>0</v>
      </c>
      <c r="F28" s="98">
        <f>SUM(D28,E28)</f>
        <v>0</v>
      </c>
      <c r="G28" s="98">
        <f>IF(F28=0,0,IF(F28&gt;F30,2,IF(F28&lt;F30,0,IF(F30=F30,1))))</f>
        <v>0</v>
      </c>
      <c r="H28" s="99">
        <v>0</v>
      </c>
      <c r="I28" s="99">
        <v>0</v>
      </c>
      <c r="J28" s="98">
        <f>SUM(H28,I28)</f>
        <v>0</v>
      </c>
      <c r="K28" s="98">
        <f>IF(J28=0,0,IF(J28&gt;J30,2,IF(J28&lt;J30,0,IF(J30=J30,1))))</f>
        <v>0</v>
      </c>
      <c r="L28" s="99">
        <v>0</v>
      </c>
      <c r="M28" s="99">
        <v>0</v>
      </c>
      <c r="N28" s="98">
        <f>SUM(L28,M28)</f>
        <v>0</v>
      </c>
      <c r="O28" s="98">
        <f>IF(N28=0,0,IF(N28&gt;N30,2,IF(N28&lt;N30,0,IF(N30=N30,1))))</f>
        <v>0</v>
      </c>
      <c r="P28" s="99">
        <v>0</v>
      </c>
      <c r="Q28" s="99">
        <v>0</v>
      </c>
      <c r="R28" s="98">
        <f>SUM(P28,Q28)</f>
        <v>0</v>
      </c>
      <c r="S28" s="98">
        <f>IF(R28=0,0,IF(R28&gt;R30,2,IF(R28&lt;R30,0,IF(R30=R30,1))))</f>
        <v>0</v>
      </c>
      <c r="T28" s="99">
        <v>0</v>
      </c>
      <c r="U28" s="99">
        <v>0</v>
      </c>
      <c r="V28" s="98">
        <f>SUM(T28,U28)</f>
        <v>0</v>
      </c>
      <c r="W28" s="98">
        <f>IF(V28=0,0,IF(V28&gt;V30,2,IF(V28&lt;V30,0,IF(V30=V30,1))))</f>
        <v>0</v>
      </c>
      <c r="X28" s="99">
        <v>0</v>
      </c>
      <c r="Y28" s="99">
        <v>0</v>
      </c>
      <c r="Z28" s="98">
        <f>SUM(X28,Y28)</f>
        <v>0</v>
      </c>
      <c r="AA28" s="98">
        <f>IF(Z28=0,0,IF(Z28&gt;Z30,2,IF(Z28&lt;Z30,0,IF(Z30=Z30,1))))</f>
        <v>0</v>
      </c>
      <c r="AB28" s="99">
        <v>0</v>
      </c>
      <c r="AC28" s="99">
        <v>0</v>
      </c>
      <c r="AD28" s="98">
        <f>SUM(AB28,AC28)</f>
        <v>0</v>
      </c>
      <c r="AE28" s="98">
        <f>IF(AD28=0,0,IF(AD28&gt;AD30,2,IF(AD28&lt;AD30,0,IF(AD30=AD30,1))))</f>
        <v>0</v>
      </c>
      <c r="AF28" s="99">
        <v>0</v>
      </c>
      <c r="AG28" s="99">
        <v>0</v>
      </c>
      <c r="AH28" s="98">
        <f>SUM(AF28,AG28)</f>
        <v>0</v>
      </c>
      <c r="AI28" s="98">
        <f>IF(AH28=0,0,IF(AH28&gt;AH30,2,IF(AH28&lt;AH30,0,IF(AH30=AH30,1))))</f>
        <v>0</v>
      </c>
      <c r="AJ28" s="99">
        <v>0</v>
      </c>
      <c r="AK28" s="99">
        <v>0</v>
      </c>
      <c r="AL28" s="98">
        <f>SUM(AJ28,AK28)</f>
        <v>0</v>
      </c>
      <c r="AM28" s="98">
        <f>IF(AL28=0,0,IF(AL28&gt;AL30,2,IF(AL28&lt;AL30,0,IF(AL30=AL30,1))))</f>
        <v>0</v>
      </c>
      <c r="AN28" s="99">
        <v>0</v>
      </c>
      <c r="AO28" s="99">
        <v>0</v>
      </c>
      <c r="AP28" s="98">
        <f>SUM(AN28,AO28)</f>
        <v>0</v>
      </c>
      <c r="AQ28" s="98">
        <f>IF(AP28=0,0,IF(AP28&gt;AP30,2,IF(AP28&lt;AP30,0,IF(AP30=AP30,1))))</f>
        <v>0</v>
      </c>
      <c r="AR28" s="99">
        <v>0</v>
      </c>
      <c r="AS28" s="99">
        <v>0</v>
      </c>
      <c r="AT28" s="98">
        <f>SUM(AR28,AS28)</f>
        <v>0</v>
      </c>
      <c r="AU28" s="98">
        <f>IF(AT28=0,0,IF(AT28&gt;AT30,2,IF(AT28&lt;AT30,0,IF(AT30=AT30,1))))</f>
        <v>0</v>
      </c>
      <c r="AV28" s="99">
        <v>0</v>
      </c>
      <c r="AW28" s="99">
        <v>0</v>
      </c>
      <c r="AX28" s="98">
        <f>SUM(AV28,AW28)</f>
        <v>0</v>
      </c>
      <c r="AY28" s="98">
        <f>IF(AX28=0,0,IF(AX28&gt;AX30,2,IF(AX28&lt;AX30,0,IF(AX30=AX30,1))))</f>
        <v>0</v>
      </c>
      <c r="AZ28" s="99">
        <v>0</v>
      </c>
      <c r="BA28" s="99">
        <v>0</v>
      </c>
      <c r="BB28" s="98">
        <f>SUM(AZ28,BA28)</f>
        <v>0</v>
      </c>
      <c r="BC28" s="98">
        <f>IF(BB28=0,0,IF(BB28&gt;BB30,2,IF(BB28&lt;BB30,0,IF(BB30=BB30,1))))</f>
        <v>0</v>
      </c>
      <c r="BD28" s="99">
        <v>0</v>
      </c>
      <c r="BE28" s="99">
        <v>0</v>
      </c>
      <c r="BF28" s="98">
        <f>SUM(BD28,BE28)</f>
        <v>0</v>
      </c>
      <c r="BG28" s="98">
        <f>IF(BF28=0,0,IF(BF28&gt;BF30,2,IF(BF28&lt;BF30,0,IF(BF30=BF30,1))))</f>
        <v>0</v>
      </c>
      <c r="BH28" s="99">
        <v>0</v>
      </c>
      <c r="BI28" s="99">
        <v>0</v>
      </c>
      <c r="BJ28" s="98">
        <f>SUM(BH28,BI28)</f>
        <v>0</v>
      </c>
      <c r="BK28" s="98">
        <f>IF(BJ28=0,0,IF(BJ28&gt;BJ30,2,IF(BJ28&lt;BJ30,0,IF(BJ30=BJ30,1))))</f>
        <v>0</v>
      </c>
      <c r="BL28" s="99">
        <v>0</v>
      </c>
      <c r="BM28" s="99">
        <v>0</v>
      </c>
      <c r="BN28" s="98">
        <f>SUM(BL28,BM28)</f>
        <v>0</v>
      </c>
      <c r="BO28" s="98">
        <f>IF(BN28=0,0,IF(BN28&gt;BN30,2,IF(BN28&lt;BN30,0,IF(BN30=BN30,1))))</f>
        <v>0</v>
      </c>
    </row>
    <row r="29" spans="1:67" x14ac:dyDescent="0.25">
      <c r="A29" s="666"/>
      <c r="B29" s="104"/>
      <c r="C29" s="103"/>
      <c r="D29" s="102" t="s">
        <v>100</v>
      </c>
      <c r="E29" s="102" t="s">
        <v>99</v>
      </c>
      <c r="F29" s="102" t="s">
        <v>130</v>
      </c>
      <c r="G29" s="102" t="s">
        <v>129</v>
      </c>
      <c r="H29" s="102" t="s">
        <v>100</v>
      </c>
      <c r="I29" s="102" t="s">
        <v>99</v>
      </c>
      <c r="J29" s="102" t="s">
        <v>128</v>
      </c>
      <c r="K29" s="102" t="s">
        <v>127</v>
      </c>
      <c r="L29" s="102" t="s">
        <v>100</v>
      </c>
      <c r="M29" s="102" t="s">
        <v>99</v>
      </c>
      <c r="N29" s="102" t="s">
        <v>126</v>
      </c>
      <c r="O29" s="102" t="s">
        <v>125</v>
      </c>
      <c r="P29" s="102" t="s">
        <v>100</v>
      </c>
      <c r="Q29" s="102" t="s">
        <v>99</v>
      </c>
      <c r="R29" s="102" t="s">
        <v>124</v>
      </c>
      <c r="S29" s="102" t="s">
        <v>123</v>
      </c>
      <c r="T29" s="102" t="s">
        <v>100</v>
      </c>
      <c r="U29" s="102" t="s">
        <v>99</v>
      </c>
      <c r="V29" s="102" t="s">
        <v>122</v>
      </c>
      <c r="W29" s="102" t="s">
        <v>121</v>
      </c>
      <c r="X29" s="102" t="s">
        <v>100</v>
      </c>
      <c r="Y29" s="102" t="s">
        <v>99</v>
      </c>
      <c r="Z29" s="102" t="s">
        <v>120</v>
      </c>
      <c r="AA29" s="102" t="s">
        <v>119</v>
      </c>
      <c r="AB29" s="102" t="s">
        <v>100</v>
      </c>
      <c r="AC29" s="102" t="s">
        <v>99</v>
      </c>
      <c r="AD29" s="102" t="s">
        <v>118</v>
      </c>
      <c r="AE29" s="102" t="s">
        <v>117</v>
      </c>
      <c r="AF29" s="102" t="s">
        <v>100</v>
      </c>
      <c r="AG29" s="102" t="s">
        <v>99</v>
      </c>
      <c r="AH29" s="102" t="s">
        <v>116</v>
      </c>
      <c r="AI29" s="102" t="s">
        <v>115</v>
      </c>
      <c r="AJ29" s="102" t="s">
        <v>100</v>
      </c>
      <c r="AK29" s="102" t="s">
        <v>99</v>
      </c>
      <c r="AL29" s="102" t="s">
        <v>114</v>
      </c>
      <c r="AM29" s="102" t="s">
        <v>113</v>
      </c>
      <c r="AN29" s="102" t="s">
        <v>100</v>
      </c>
      <c r="AO29" s="102" t="s">
        <v>99</v>
      </c>
      <c r="AP29" s="102" t="s">
        <v>112</v>
      </c>
      <c r="AQ29" s="102" t="s">
        <v>111</v>
      </c>
      <c r="AR29" s="102" t="s">
        <v>100</v>
      </c>
      <c r="AS29" s="102" t="s">
        <v>99</v>
      </c>
      <c r="AT29" s="102" t="s">
        <v>110</v>
      </c>
      <c r="AU29" s="102" t="s">
        <v>109</v>
      </c>
      <c r="AV29" s="102" t="s">
        <v>100</v>
      </c>
      <c r="AW29" s="102" t="s">
        <v>99</v>
      </c>
      <c r="AX29" s="102" t="s">
        <v>108</v>
      </c>
      <c r="AY29" s="102" t="s">
        <v>107</v>
      </c>
      <c r="AZ29" s="102" t="s">
        <v>100</v>
      </c>
      <c r="BA29" s="102" t="s">
        <v>99</v>
      </c>
      <c r="BB29" s="102" t="s">
        <v>106</v>
      </c>
      <c r="BC29" s="102" t="s">
        <v>105</v>
      </c>
      <c r="BD29" s="102" t="s">
        <v>100</v>
      </c>
      <c r="BE29" s="102" t="s">
        <v>99</v>
      </c>
      <c r="BF29" s="102" t="s">
        <v>104</v>
      </c>
      <c r="BG29" s="102" t="s">
        <v>103</v>
      </c>
      <c r="BH29" s="102" t="s">
        <v>100</v>
      </c>
      <c r="BI29" s="102" t="s">
        <v>99</v>
      </c>
      <c r="BJ29" s="102" t="s">
        <v>102</v>
      </c>
      <c r="BK29" s="102" t="s">
        <v>101</v>
      </c>
      <c r="BL29" s="102" t="s">
        <v>100</v>
      </c>
      <c r="BM29" s="102" t="s">
        <v>99</v>
      </c>
      <c r="BN29" s="102" t="s">
        <v>98</v>
      </c>
      <c r="BO29" s="102" t="s">
        <v>97</v>
      </c>
    </row>
    <row r="30" spans="1:67" x14ac:dyDescent="0.25">
      <c r="A30" s="666"/>
      <c r="B30" s="101" t="s">
        <v>167</v>
      </c>
      <c r="C30" s="105" t="s">
        <v>187</v>
      </c>
      <c r="D30" s="99">
        <v>0</v>
      </c>
      <c r="E30" s="99">
        <v>0</v>
      </c>
      <c r="F30" s="98">
        <f>SUM(D30,E30)</f>
        <v>0</v>
      </c>
      <c r="G30" s="98">
        <f>IF(F30=0,0,IF(F30&gt;F28,2,IF(F30&lt;F28,0,IF(F28=F30,1))))</f>
        <v>0</v>
      </c>
      <c r="H30" s="99">
        <v>0</v>
      </c>
      <c r="I30" s="99">
        <v>0</v>
      </c>
      <c r="J30" s="98">
        <f>SUM(H30,I30)</f>
        <v>0</v>
      </c>
      <c r="K30" s="98">
        <f>IF(J30=0,0,IF(J30&gt;J28,2,IF(J30&lt;J28,0,IF(J28=J30,1))))</f>
        <v>0</v>
      </c>
      <c r="L30" s="99">
        <v>0</v>
      </c>
      <c r="M30" s="99">
        <v>0</v>
      </c>
      <c r="N30" s="98">
        <f>SUM(L30,M30)</f>
        <v>0</v>
      </c>
      <c r="O30" s="98">
        <f>IF(N30=0,0,IF(N30&gt;N28,2,IF(N30&lt;N28,0,IF(N28=N30,1))))</f>
        <v>0</v>
      </c>
      <c r="P30" s="99">
        <v>0</v>
      </c>
      <c r="Q30" s="99">
        <v>0</v>
      </c>
      <c r="R30" s="98">
        <f>SUM(P30,Q30)</f>
        <v>0</v>
      </c>
      <c r="S30" s="98">
        <f>IF(R30=0,0,IF(R30&gt;R28,2,IF(R30&lt;R28,0,IF(R28=R30,1))))</f>
        <v>0</v>
      </c>
      <c r="T30" s="99">
        <v>0</v>
      </c>
      <c r="U30" s="99">
        <v>0</v>
      </c>
      <c r="V30" s="98">
        <f>SUM(T30,U30)</f>
        <v>0</v>
      </c>
      <c r="W30" s="98">
        <f>IF(V30=0,0,IF(V30&gt;V28,2,IF(V30&lt;V28,0,IF(V28=V30,1))))</f>
        <v>0</v>
      </c>
      <c r="X30" s="99">
        <v>0</v>
      </c>
      <c r="Y30" s="99">
        <v>0</v>
      </c>
      <c r="Z30" s="98">
        <f>SUM(X30,Y30)</f>
        <v>0</v>
      </c>
      <c r="AA30" s="98">
        <f>IF(Z30=0,0,IF(Z30&gt;Z28,2,IF(Z30&lt;Z28,0,IF(Z28=Z30,1))))</f>
        <v>0</v>
      </c>
      <c r="AB30" s="99">
        <v>0</v>
      </c>
      <c r="AC30" s="99">
        <v>0</v>
      </c>
      <c r="AD30" s="98">
        <f>SUM(AB30,AC30)</f>
        <v>0</v>
      </c>
      <c r="AE30" s="98">
        <f>IF(AD30=0,0,IF(AD30&gt;AD28,2,IF(AD30&lt;AD28,0,IF(AD28=AD30,1))))</f>
        <v>0</v>
      </c>
      <c r="AF30" s="99">
        <v>0</v>
      </c>
      <c r="AG30" s="99">
        <v>0</v>
      </c>
      <c r="AH30" s="98">
        <f>SUM(AF30,AG30)</f>
        <v>0</v>
      </c>
      <c r="AI30" s="98">
        <f>IF(AH30=0,0,IF(AH30&gt;AH28,2,IF(AH30&lt;AH28,0,IF(AH28=AH30,1))))</f>
        <v>0</v>
      </c>
      <c r="AJ30" s="99">
        <v>0</v>
      </c>
      <c r="AK30" s="99">
        <v>0</v>
      </c>
      <c r="AL30" s="98">
        <f>SUM(AJ30,AK30)</f>
        <v>0</v>
      </c>
      <c r="AM30" s="98">
        <f>IF(AL30=0,0,IF(AL30&gt;AL28,2,IF(AL30&lt;AL28,0,IF(AL28=AL30,1))))</f>
        <v>0</v>
      </c>
      <c r="AN30" s="99">
        <v>0</v>
      </c>
      <c r="AO30" s="99">
        <v>0</v>
      </c>
      <c r="AP30" s="98">
        <f>SUM(AN30,AO30)</f>
        <v>0</v>
      </c>
      <c r="AQ30" s="98">
        <f>IF(AP30=0,0,IF(AP30&gt;AP28,2,IF(AP30&lt;AP28,0,IF(AP28=AP30,1))))</f>
        <v>0</v>
      </c>
      <c r="AR30" s="99">
        <v>0</v>
      </c>
      <c r="AS30" s="99">
        <v>0</v>
      </c>
      <c r="AT30" s="98">
        <f>SUM(AR30,AS30)</f>
        <v>0</v>
      </c>
      <c r="AU30" s="98">
        <f>IF(AT30=0,0,IF(AT30&gt;AT28,2,IF(AT30&lt;AT28,0,IF(AT28=AT30,1))))</f>
        <v>0</v>
      </c>
      <c r="AV30" s="99">
        <v>0</v>
      </c>
      <c r="AW30" s="99">
        <v>0</v>
      </c>
      <c r="AX30" s="98">
        <f>SUM(AV30,AW30)</f>
        <v>0</v>
      </c>
      <c r="AY30" s="98">
        <f>IF(AX30=0,0,IF(AX30&gt;AX28,2,IF(AX30&lt;AX28,0,IF(AX28=AX30,1))))</f>
        <v>0</v>
      </c>
      <c r="AZ30" s="99">
        <v>0</v>
      </c>
      <c r="BA30" s="99">
        <v>0</v>
      </c>
      <c r="BB30" s="98">
        <f>SUM(AZ30,BA30)</f>
        <v>0</v>
      </c>
      <c r="BC30" s="98">
        <f>IF(BB30=0,0,IF(BB30&gt;BB28,2,IF(BB30&lt;BB28,0,IF(BB28=BB30,1))))</f>
        <v>0</v>
      </c>
      <c r="BD30" s="99">
        <v>0</v>
      </c>
      <c r="BE30" s="99">
        <v>0</v>
      </c>
      <c r="BF30" s="98">
        <f>SUM(BD30,BE30)</f>
        <v>0</v>
      </c>
      <c r="BG30" s="98">
        <f>IF(BF30=0,0,IF(BF30&gt;BF28,2,IF(BF30&lt;BF28,0,IF(BF28=BF30,1))))</f>
        <v>0</v>
      </c>
      <c r="BH30" s="99">
        <v>0</v>
      </c>
      <c r="BI30" s="99">
        <v>0</v>
      </c>
      <c r="BJ30" s="98">
        <f>SUM(BH30,BI30)</f>
        <v>0</v>
      </c>
      <c r="BK30" s="98">
        <f>IF(BJ30=0,0,IF(BJ30&gt;BJ28,2,IF(BJ30&lt;BJ28,0,IF(BJ28=BJ30,1))))</f>
        <v>0</v>
      </c>
      <c r="BL30" s="99">
        <v>0</v>
      </c>
      <c r="BM30" s="99">
        <v>0</v>
      </c>
      <c r="BN30" s="98">
        <f>SUM(BL30,BM30)</f>
        <v>0</v>
      </c>
      <c r="BO30" s="98">
        <f>IF(BN30=0,0,IF(BN30&gt;BN28,2,IF(BN30&lt;BN28,0,IF(BN28=BN30,1))))</f>
        <v>0</v>
      </c>
    </row>
    <row r="32" spans="1:67" x14ac:dyDescent="0.25">
      <c r="D32" s="97" t="s">
        <v>166</v>
      </c>
      <c r="E32">
        <f>SUM(G28,K28,O28,S28,W28,AA28,AE28,AI28,AM28,AQ28,AU28,AY28,BC28,BG28,BK28,BO28)</f>
        <v>0</v>
      </c>
      <c r="G32" s="97" t="s">
        <v>94</v>
      </c>
      <c r="J32" t="s">
        <v>165</v>
      </c>
      <c r="K32" t="b">
        <f>G33</f>
        <v>0</v>
      </c>
    </row>
    <row r="33" spans="1:67" x14ac:dyDescent="0.25">
      <c r="D33" s="97" t="s">
        <v>164</v>
      </c>
      <c r="E33">
        <f>SUM(G30,K30,O30,S30,W30,AA30,AE30,AI30,AM30,AQ30,AU30,AY30,BC30,BG30,BK30,BO30)</f>
        <v>0</v>
      </c>
      <c r="G33" t="b">
        <f>IF(E32&gt;E33,C28,IF(E33&gt;E32,C30))</f>
        <v>0</v>
      </c>
      <c r="J33" t="s">
        <v>163</v>
      </c>
      <c r="K33" t="str">
        <f>IF(K32=C28,C30,C28)</f>
        <v>??? / ???</v>
      </c>
    </row>
    <row r="36" spans="1:67" x14ac:dyDescent="0.25">
      <c r="A36" s="665" t="s">
        <v>162</v>
      </c>
      <c r="B36" s="19"/>
      <c r="C36" s="1"/>
      <c r="D36" s="663" t="s">
        <v>147</v>
      </c>
      <c r="E36" s="664"/>
      <c r="F36" s="1"/>
      <c r="G36" s="1"/>
      <c r="H36" s="663" t="s">
        <v>146</v>
      </c>
      <c r="I36" s="664"/>
      <c r="J36" s="1"/>
      <c r="K36" s="1"/>
      <c r="L36" s="663" t="s">
        <v>145</v>
      </c>
      <c r="M36" s="664"/>
      <c r="N36" s="1"/>
      <c r="O36" s="1"/>
      <c r="P36" s="663" t="s">
        <v>144</v>
      </c>
      <c r="Q36" s="664"/>
      <c r="R36" s="1"/>
      <c r="S36" s="1"/>
      <c r="T36" s="663" t="s">
        <v>143</v>
      </c>
      <c r="U36" s="664"/>
      <c r="V36" s="1"/>
      <c r="W36" s="1"/>
      <c r="X36" s="663" t="s">
        <v>142</v>
      </c>
      <c r="Y36" s="664"/>
      <c r="Z36" s="1"/>
      <c r="AA36" s="1"/>
      <c r="AB36" s="663" t="s">
        <v>141</v>
      </c>
      <c r="AC36" s="664"/>
      <c r="AD36" s="1"/>
      <c r="AE36" s="1"/>
      <c r="AF36" s="663" t="s">
        <v>140</v>
      </c>
      <c r="AG36" s="664"/>
      <c r="AH36" s="1"/>
      <c r="AI36" s="1"/>
      <c r="AJ36" s="663" t="s">
        <v>139</v>
      </c>
      <c r="AK36" s="664"/>
      <c r="AL36" s="1"/>
      <c r="AM36" s="1"/>
      <c r="AN36" s="663" t="s">
        <v>138</v>
      </c>
      <c r="AO36" s="664"/>
      <c r="AP36" s="1"/>
      <c r="AQ36" s="1"/>
      <c r="AR36" s="663" t="s">
        <v>137</v>
      </c>
      <c r="AS36" s="664"/>
      <c r="AT36" s="1"/>
      <c r="AU36" s="1"/>
      <c r="AV36" s="663" t="s">
        <v>136</v>
      </c>
      <c r="AW36" s="664"/>
      <c r="AX36" s="1"/>
      <c r="AY36" s="1"/>
      <c r="AZ36" s="663" t="s">
        <v>135</v>
      </c>
      <c r="BA36" s="664"/>
      <c r="BB36" s="1"/>
      <c r="BC36" s="1"/>
      <c r="BD36" s="663" t="s">
        <v>134</v>
      </c>
      <c r="BE36" s="664"/>
      <c r="BF36" s="1"/>
      <c r="BG36" s="1"/>
      <c r="BH36" s="663" t="s">
        <v>133</v>
      </c>
      <c r="BI36" s="664"/>
      <c r="BJ36" s="1"/>
      <c r="BK36" s="1"/>
      <c r="BL36" s="663" t="s">
        <v>132</v>
      </c>
      <c r="BM36" s="664"/>
      <c r="BN36" s="1"/>
      <c r="BO36" s="1"/>
    </row>
    <row r="37" spans="1:67" x14ac:dyDescent="0.25">
      <c r="A37" s="666"/>
      <c r="B37" s="104"/>
      <c r="C37" s="1"/>
      <c r="D37" s="102" t="s">
        <v>100</v>
      </c>
      <c r="E37" s="102" t="s">
        <v>99</v>
      </c>
      <c r="F37" s="102" t="s">
        <v>130</v>
      </c>
      <c r="G37" s="102" t="s">
        <v>129</v>
      </c>
      <c r="H37" s="102" t="s">
        <v>100</v>
      </c>
      <c r="I37" s="102" t="s">
        <v>99</v>
      </c>
      <c r="J37" s="102" t="s">
        <v>128</v>
      </c>
      <c r="K37" s="102" t="s">
        <v>127</v>
      </c>
      <c r="L37" s="102" t="s">
        <v>100</v>
      </c>
      <c r="M37" s="102" t="s">
        <v>99</v>
      </c>
      <c r="N37" s="102" t="s">
        <v>126</v>
      </c>
      <c r="O37" s="102" t="s">
        <v>125</v>
      </c>
      <c r="P37" s="102" t="s">
        <v>100</v>
      </c>
      <c r="Q37" s="102" t="s">
        <v>99</v>
      </c>
      <c r="R37" s="102" t="s">
        <v>124</v>
      </c>
      <c r="S37" s="102" t="s">
        <v>123</v>
      </c>
      <c r="T37" s="102" t="s">
        <v>100</v>
      </c>
      <c r="U37" s="102" t="s">
        <v>99</v>
      </c>
      <c r="V37" s="102" t="s">
        <v>122</v>
      </c>
      <c r="W37" s="102" t="s">
        <v>121</v>
      </c>
      <c r="X37" s="102" t="s">
        <v>100</v>
      </c>
      <c r="Y37" s="102" t="s">
        <v>99</v>
      </c>
      <c r="Z37" s="102" t="s">
        <v>120</v>
      </c>
      <c r="AA37" s="102" t="s">
        <v>119</v>
      </c>
      <c r="AB37" s="102" t="s">
        <v>100</v>
      </c>
      <c r="AC37" s="102" t="s">
        <v>99</v>
      </c>
      <c r="AD37" s="102" t="s">
        <v>118</v>
      </c>
      <c r="AE37" s="102" t="s">
        <v>117</v>
      </c>
      <c r="AF37" s="102" t="s">
        <v>100</v>
      </c>
      <c r="AG37" s="102" t="s">
        <v>99</v>
      </c>
      <c r="AH37" s="102" t="s">
        <v>116</v>
      </c>
      <c r="AI37" s="102" t="s">
        <v>115</v>
      </c>
      <c r="AJ37" s="102" t="s">
        <v>100</v>
      </c>
      <c r="AK37" s="102" t="s">
        <v>99</v>
      </c>
      <c r="AL37" s="102" t="s">
        <v>114</v>
      </c>
      <c r="AM37" s="102" t="s">
        <v>113</v>
      </c>
      <c r="AN37" s="102" t="s">
        <v>100</v>
      </c>
      <c r="AO37" s="102" t="s">
        <v>99</v>
      </c>
      <c r="AP37" s="102" t="s">
        <v>112</v>
      </c>
      <c r="AQ37" s="102" t="s">
        <v>111</v>
      </c>
      <c r="AR37" s="102" t="s">
        <v>100</v>
      </c>
      <c r="AS37" s="102" t="s">
        <v>99</v>
      </c>
      <c r="AT37" s="102" t="s">
        <v>110</v>
      </c>
      <c r="AU37" s="102" t="s">
        <v>109</v>
      </c>
      <c r="AV37" s="102" t="s">
        <v>100</v>
      </c>
      <c r="AW37" s="102" t="s">
        <v>99</v>
      </c>
      <c r="AX37" s="102" t="s">
        <v>108</v>
      </c>
      <c r="AY37" s="102" t="s">
        <v>107</v>
      </c>
      <c r="AZ37" s="102" t="s">
        <v>100</v>
      </c>
      <c r="BA37" s="102" t="s">
        <v>99</v>
      </c>
      <c r="BB37" s="102" t="s">
        <v>106</v>
      </c>
      <c r="BC37" s="102" t="s">
        <v>105</v>
      </c>
      <c r="BD37" s="102" t="s">
        <v>100</v>
      </c>
      <c r="BE37" s="102" t="s">
        <v>99</v>
      </c>
      <c r="BF37" s="102" t="s">
        <v>104</v>
      </c>
      <c r="BG37" s="102" t="s">
        <v>103</v>
      </c>
      <c r="BH37" s="102" t="s">
        <v>100</v>
      </c>
      <c r="BI37" s="102" t="s">
        <v>99</v>
      </c>
      <c r="BJ37" s="102" t="s">
        <v>102</v>
      </c>
      <c r="BK37" s="102" t="s">
        <v>101</v>
      </c>
      <c r="BL37" s="102" t="s">
        <v>100</v>
      </c>
      <c r="BM37" s="102" t="s">
        <v>99</v>
      </c>
      <c r="BN37" s="102" t="s">
        <v>98</v>
      </c>
      <c r="BO37" s="102" t="s">
        <v>97</v>
      </c>
    </row>
    <row r="38" spans="1:67" x14ac:dyDescent="0.25">
      <c r="A38" s="666"/>
      <c r="B38" s="101" t="s">
        <v>161</v>
      </c>
      <c r="C38" s="100" t="s">
        <v>187</v>
      </c>
      <c r="D38" s="99">
        <v>0</v>
      </c>
      <c r="E38" s="99">
        <v>0</v>
      </c>
      <c r="F38" s="98">
        <f>SUM(D38,E38)</f>
        <v>0</v>
      </c>
      <c r="G38" s="98">
        <f>IF(F38=0,0,IF(F38&gt;F40,2,IF(F38&lt;F40,0,IF(F40=F40,1))))</f>
        <v>0</v>
      </c>
      <c r="H38" s="99">
        <v>0</v>
      </c>
      <c r="I38" s="99">
        <v>0</v>
      </c>
      <c r="J38" s="98">
        <f>SUM(H38,I38)</f>
        <v>0</v>
      </c>
      <c r="K38" s="98">
        <f>IF(J38=0,0,IF(J38&gt;J40,2,IF(J38&lt;J40,0,IF(J40=J40,1))))</f>
        <v>0</v>
      </c>
      <c r="L38" s="99">
        <v>0</v>
      </c>
      <c r="M38" s="99">
        <v>0</v>
      </c>
      <c r="N38" s="98">
        <f>SUM(L38,M38)</f>
        <v>0</v>
      </c>
      <c r="O38" s="98">
        <f>IF(N38=0,0,IF(N38&gt;N40,2,IF(N38&lt;N40,0,IF(N40=N40,1))))</f>
        <v>0</v>
      </c>
      <c r="P38" s="99">
        <v>0</v>
      </c>
      <c r="Q38" s="99">
        <v>0</v>
      </c>
      <c r="R38" s="98">
        <f>SUM(P38,Q38)</f>
        <v>0</v>
      </c>
      <c r="S38" s="98">
        <f>IF(R38=0,0,IF(R38&gt;R40,2,IF(R38&lt;R40,0,IF(R40=R40,1))))</f>
        <v>0</v>
      </c>
      <c r="T38" s="99">
        <v>0</v>
      </c>
      <c r="U38" s="99">
        <v>0</v>
      </c>
      <c r="V38" s="98">
        <f>SUM(T38,U38)</f>
        <v>0</v>
      </c>
      <c r="W38" s="98">
        <f>IF(V38=0,0,IF(V38&gt;V40,2,IF(V38&lt;V40,0,IF(V40=V40,1))))</f>
        <v>0</v>
      </c>
      <c r="X38" s="99">
        <v>0</v>
      </c>
      <c r="Y38" s="99">
        <v>0</v>
      </c>
      <c r="Z38" s="98">
        <f>SUM(X38,Y38)</f>
        <v>0</v>
      </c>
      <c r="AA38" s="98">
        <f>IF(Z38=0,0,IF(Z38&gt;Z40,2,IF(Z38&lt;Z40,0,IF(Z40=Z40,1))))</f>
        <v>0</v>
      </c>
      <c r="AB38" s="99">
        <v>0</v>
      </c>
      <c r="AC38" s="99">
        <v>0</v>
      </c>
      <c r="AD38" s="98">
        <f>SUM(AB38,AC38)</f>
        <v>0</v>
      </c>
      <c r="AE38" s="98">
        <f>IF(AD38=0,0,IF(AD38&gt;AD40,2,IF(AD38&lt;AD40,0,IF(AD40=AD40,1))))</f>
        <v>0</v>
      </c>
      <c r="AF38" s="99">
        <v>0</v>
      </c>
      <c r="AG38" s="99">
        <v>0</v>
      </c>
      <c r="AH38" s="98">
        <f>SUM(AF38,AG38)</f>
        <v>0</v>
      </c>
      <c r="AI38" s="98">
        <f>IF(AH38=0,0,IF(AH38&gt;AH40,2,IF(AH38&lt;AH40,0,IF(AH40=AH40,1))))</f>
        <v>0</v>
      </c>
      <c r="AJ38" s="99">
        <v>0</v>
      </c>
      <c r="AK38" s="99">
        <v>0</v>
      </c>
      <c r="AL38" s="98">
        <f>SUM(AJ38,AK38)</f>
        <v>0</v>
      </c>
      <c r="AM38" s="98">
        <f>IF(AL38=0,0,IF(AL38&gt;AL40,2,IF(AL38&lt;AL40,0,IF(AL40=AL40,1))))</f>
        <v>0</v>
      </c>
      <c r="AN38" s="99">
        <v>0</v>
      </c>
      <c r="AO38" s="99">
        <v>0</v>
      </c>
      <c r="AP38" s="98">
        <f>SUM(AN38,AO38)</f>
        <v>0</v>
      </c>
      <c r="AQ38" s="98">
        <f>IF(AP38=0,0,IF(AP38&gt;AP40,2,IF(AP38&lt;AP40,0,IF(AP40=AP40,1))))</f>
        <v>0</v>
      </c>
      <c r="AR38" s="99">
        <v>0</v>
      </c>
      <c r="AS38" s="99">
        <v>0</v>
      </c>
      <c r="AT38" s="98">
        <f>SUM(AR38,AS38)</f>
        <v>0</v>
      </c>
      <c r="AU38" s="98">
        <f>IF(AT38=0,0,IF(AT38&gt;AT40,2,IF(AT38&lt;AT40,0,IF(AT40=AT40,1))))</f>
        <v>0</v>
      </c>
      <c r="AV38" s="99">
        <v>0</v>
      </c>
      <c r="AW38" s="99">
        <v>0</v>
      </c>
      <c r="AX38" s="98">
        <f>SUM(AV38,AW38)</f>
        <v>0</v>
      </c>
      <c r="AY38" s="98">
        <f>IF(AX38=0,0,IF(AX38&gt;AX40,2,IF(AX38&lt;AX40,0,IF(AX40=AX40,1))))</f>
        <v>0</v>
      </c>
      <c r="AZ38" s="99">
        <v>0</v>
      </c>
      <c r="BA38" s="99">
        <v>0</v>
      </c>
      <c r="BB38" s="98">
        <f>SUM(AZ38,BA38)</f>
        <v>0</v>
      </c>
      <c r="BC38" s="98">
        <f>IF(BB38=0,0,IF(BB38&gt;BB40,2,IF(BB38&lt;BB40,0,IF(BB40=BB40,1))))</f>
        <v>0</v>
      </c>
      <c r="BD38" s="99">
        <v>0</v>
      </c>
      <c r="BE38" s="99">
        <v>0</v>
      </c>
      <c r="BF38" s="98">
        <f>SUM(BD38,BE38)</f>
        <v>0</v>
      </c>
      <c r="BG38" s="98">
        <f>IF(BF38=0,0,IF(BF38&gt;BF40,2,IF(BF38&lt;BF40,0,IF(BF40=BF40,1))))</f>
        <v>0</v>
      </c>
      <c r="BH38" s="99">
        <v>0</v>
      </c>
      <c r="BI38" s="99">
        <v>0</v>
      </c>
      <c r="BJ38" s="98">
        <f>SUM(BH38,BI38)</f>
        <v>0</v>
      </c>
      <c r="BK38" s="98">
        <f>IF(BJ38=0,0,IF(BJ38&gt;BJ40,2,IF(BJ38&lt;BJ40,0,IF(BJ40=BJ40,1))))</f>
        <v>0</v>
      </c>
      <c r="BL38" s="99">
        <v>0</v>
      </c>
      <c r="BM38" s="99">
        <v>0</v>
      </c>
      <c r="BN38" s="98">
        <f>SUM(BL38,BM38)</f>
        <v>0</v>
      </c>
      <c r="BO38" s="98">
        <f>IF(BN38=0,0,IF(BN38&gt;BN40,2,IF(BN38&lt;BN40,0,IF(BN40=BN40,1))))</f>
        <v>0</v>
      </c>
    </row>
    <row r="39" spans="1:67" x14ac:dyDescent="0.25">
      <c r="A39" s="666"/>
      <c r="B39" s="104"/>
      <c r="C39" s="103"/>
      <c r="D39" s="102" t="s">
        <v>100</v>
      </c>
      <c r="E39" s="102" t="s">
        <v>99</v>
      </c>
      <c r="F39" s="102" t="s">
        <v>130</v>
      </c>
      <c r="G39" s="102" t="s">
        <v>129</v>
      </c>
      <c r="H39" s="102" t="s">
        <v>100</v>
      </c>
      <c r="I39" s="102" t="s">
        <v>99</v>
      </c>
      <c r="J39" s="102" t="s">
        <v>128</v>
      </c>
      <c r="K39" s="102" t="s">
        <v>127</v>
      </c>
      <c r="L39" s="102" t="s">
        <v>100</v>
      </c>
      <c r="M39" s="102" t="s">
        <v>99</v>
      </c>
      <c r="N39" s="102" t="s">
        <v>126</v>
      </c>
      <c r="O39" s="102" t="s">
        <v>125</v>
      </c>
      <c r="P39" s="102" t="s">
        <v>100</v>
      </c>
      <c r="Q39" s="102" t="s">
        <v>99</v>
      </c>
      <c r="R39" s="102" t="s">
        <v>124</v>
      </c>
      <c r="S39" s="102" t="s">
        <v>123</v>
      </c>
      <c r="T39" s="102" t="s">
        <v>100</v>
      </c>
      <c r="U39" s="102" t="s">
        <v>99</v>
      </c>
      <c r="V39" s="102" t="s">
        <v>122</v>
      </c>
      <c r="W39" s="102" t="s">
        <v>121</v>
      </c>
      <c r="X39" s="102" t="s">
        <v>100</v>
      </c>
      <c r="Y39" s="102" t="s">
        <v>99</v>
      </c>
      <c r="Z39" s="102" t="s">
        <v>120</v>
      </c>
      <c r="AA39" s="102" t="s">
        <v>119</v>
      </c>
      <c r="AB39" s="102" t="s">
        <v>100</v>
      </c>
      <c r="AC39" s="102" t="s">
        <v>99</v>
      </c>
      <c r="AD39" s="102" t="s">
        <v>118</v>
      </c>
      <c r="AE39" s="102" t="s">
        <v>117</v>
      </c>
      <c r="AF39" s="102" t="s">
        <v>100</v>
      </c>
      <c r="AG39" s="102" t="s">
        <v>99</v>
      </c>
      <c r="AH39" s="102" t="s">
        <v>116</v>
      </c>
      <c r="AI39" s="102" t="s">
        <v>115</v>
      </c>
      <c r="AJ39" s="102" t="s">
        <v>100</v>
      </c>
      <c r="AK39" s="102" t="s">
        <v>99</v>
      </c>
      <c r="AL39" s="102" t="s">
        <v>114</v>
      </c>
      <c r="AM39" s="102" t="s">
        <v>113</v>
      </c>
      <c r="AN39" s="102" t="s">
        <v>100</v>
      </c>
      <c r="AO39" s="102" t="s">
        <v>99</v>
      </c>
      <c r="AP39" s="102" t="s">
        <v>112</v>
      </c>
      <c r="AQ39" s="102" t="s">
        <v>111</v>
      </c>
      <c r="AR39" s="102" t="s">
        <v>100</v>
      </c>
      <c r="AS39" s="102" t="s">
        <v>99</v>
      </c>
      <c r="AT39" s="102" t="s">
        <v>110</v>
      </c>
      <c r="AU39" s="102" t="s">
        <v>109</v>
      </c>
      <c r="AV39" s="102" t="s">
        <v>100</v>
      </c>
      <c r="AW39" s="102" t="s">
        <v>99</v>
      </c>
      <c r="AX39" s="102" t="s">
        <v>108</v>
      </c>
      <c r="AY39" s="102" t="s">
        <v>107</v>
      </c>
      <c r="AZ39" s="102" t="s">
        <v>100</v>
      </c>
      <c r="BA39" s="102" t="s">
        <v>99</v>
      </c>
      <c r="BB39" s="102" t="s">
        <v>106</v>
      </c>
      <c r="BC39" s="102" t="s">
        <v>105</v>
      </c>
      <c r="BD39" s="102" t="s">
        <v>100</v>
      </c>
      <c r="BE39" s="102" t="s">
        <v>99</v>
      </c>
      <c r="BF39" s="102" t="s">
        <v>104</v>
      </c>
      <c r="BG39" s="102" t="s">
        <v>103</v>
      </c>
      <c r="BH39" s="102" t="s">
        <v>100</v>
      </c>
      <c r="BI39" s="102" t="s">
        <v>99</v>
      </c>
      <c r="BJ39" s="102" t="s">
        <v>102</v>
      </c>
      <c r="BK39" s="102" t="s">
        <v>101</v>
      </c>
      <c r="BL39" s="102" t="s">
        <v>100</v>
      </c>
      <c r="BM39" s="102" t="s">
        <v>99</v>
      </c>
      <c r="BN39" s="102" t="s">
        <v>98</v>
      </c>
      <c r="BO39" s="102" t="s">
        <v>97</v>
      </c>
    </row>
    <row r="40" spans="1:67" x14ac:dyDescent="0.25">
      <c r="A40" s="666"/>
      <c r="B40" s="101" t="s">
        <v>160</v>
      </c>
      <c r="C40" s="100" t="s">
        <v>187</v>
      </c>
      <c r="D40" s="99">
        <v>0</v>
      </c>
      <c r="E40" s="99">
        <v>0</v>
      </c>
      <c r="F40" s="98">
        <f>SUM(D40,E40)</f>
        <v>0</v>
      </c>
      <c r="G40" s="98">
        <f>IF(F40=0,0,IF(F40&gt;F38,2,IF(F40&lt;F38,0,IF(F38=F40,1))))</f>
        <v>0</v>
      </c>
      <c r="H40" s="99">
        <v>0</v>
      </c>
      <c r="I40" s="99">
        <v>0</v>
      </c>
      <c r="J40" s="98">
        <f>SUM(H40,I40)</f>
        <v>0</v>
      </c>
      <c r="K40" s="98">
        <f>IF(J40=0,0,IF(J40&gt;J38,2,IF(J40&lt;J38,0,IF(J38=J40,1))))</f>
        <v>0</v>
      </c>
      <c r="L40" s="99">
        <v>0</v>
      </c>
      <c r="M40" s="99">
        <v>0</v>
      </c>
      <c r="N40" s="98">
        <f>SUM(L40,M40)</f>
        <v>0</v>
      </c>
      <c r="O40" s="98">
        <f>IF(N40=0,0,IF(N40&gt;N38,2,IF(N40&lt;N38,0,IF(N38=N40,1))))</f>
        <v>0</v>
      </c>
      <c r="P40" s="99">
        <v>0</v>
      </c>
      <c r="Q40" s="99">
        <v>0</v>
      </c>
      <c r="R40" s="98">
        <f>SUM(P40,Q40)</f>
        <v>0</v>
      </c>
      <c r="S40" s="98">
        <f>IF(R40=0,0,IF(R40&gt;R38,2,IF(R40&lt;R38,0,IF(R38=R40,1))))</f>
        <v>0</v>
      </c>
      <c r="T40" s="99">
        <v>0</v>
      </c>
      <c r="U40" s="99">
        <v>0</v>
      </c>
      <c r="V40" s="98">
        <f>SUM(T40,U40)</f>
        <v>0</v>
      </c>
      <c r="W40" s="98">
        <f>IF(V40=0,0,IF(V40&gt;V38,2,IF(V40&lt;V38,0,IF(V38=V40,1))))</f>
        <v>0</v>
      </c>
      <c r="X40" s="99">
        <v>0</v>
      </c>
      <c r="Y40" s="99">
        <v>0</v>
      </c>
      <c r="Z40" s="98">
        <f>SUM(X40,Y40)</f>
        <v>0</v>
      </c>
      <c r="AA40" s="98">
        <f>IF(Z40=0,0,IF(Z40&gt;Z38,2,IF(Z40&lt;Z38,0,IF(Z38=Z40,1))))</f>
        <v>0</v>
      </c>
      <c r="AB40" s="99">
        <v>0</v>
      </c>
      <c r="AC40" s="99">
        <v>0</v>
      </c>
      <c r="AD40" s="98">
        <f>SUM(AB40,AC40)</f>
        <v>0</v>
      </c>
      <c r="AE40" s="98">
        <f>IF(AD40=0,0,IF(AD40&gt;AD38,2,IF(AD40&lt;AD38,0,IF(AD38=AD40,1))))</f>
        <v>0</v>
      </c>
      <c r="AF40" s="99">
        <v>0</v>
      </c>
      <c r="AG40" s="99">
        <v>0</v>
      </c>
      <c r="AH40" s="98">
        <f>SUM(AF40,AG40)</f>
        <v>0</v>
      </c>
      <c r="AI40" s="98">
        <f>IF(AH40=0,0,IF(AH40&gt;AH38,2,IF(AH40&lt;AH38,0,IF(AH38=AH40,1))))</f>
        <v>0</v>
      </c>
      <c r="AJ40" s="99">
        <v>0</v>
      </c>
      <c r="AK40" s="99">
        <v>0</v>
      </c>
      <c r="AL40" s="98">
        <f>SUM(AJ40,AK40)</f>
        <v>0</v>
      </c>
      <c r="AM40" s="98">
        <f>IF(AL40=0,0,IF(AL40&gt;AL38,2,IF(AL40&lt;AL38,0,IF(AL38=AL40,1))))</f>
        <v>0</v>
      </c>
      <c r="AN40" s="99">
        <v>0</v>
      </c>
      <c r="AO40" s="99">
        <v>0</v>
      </c>
      <c r="AP40" s="98">
        <f>SUM(AN40,AO40)</f>
        <v>0</v>
      </c>
      <c r="AQ40" s="98">
        <f>IF(AP40=0,0,IF(AP40&gt;AP38,2,IF(AP40&lt;AP38,0,IF(AP38=AP40,1))))</f>
        <v>0</v>
      </c>
      <c r="AR40" s="99">
        <v>0</v>
      </c>
      <c r="AS40" s="99">
        <v>0</v>
      </c>
      <c r="AT40" s="98">
        <f>SUM(AR40,AS40)</f>
        <v>0</v>
      </c>
      <c r="AU40" s="98">
        <f>IF(AT40=0,0,IF(AT40&gt;AT38,2,IF(AT40&lt;AT38,0,IF(AT38=AT40,1))))</f>
        <v>0</v>
      </c>
      <c r="AV40" s="99">
        <v>0</v>
      </c>
      <c r="AW40" s="99">
        <v>0</v>
      </c>
      <c r="AX40" s="98">
        <f>SUM(AV40,AW40)</f>
        <v>0</v>
      </c>
      <c r="AY40" s="98">
        <f>IF(AX40=0,0,IF(AX40&gt;AX38,2,IF(AX40&lt;AX38,0,IF(AX38=AX40,1))))</f>
        <v>0</v>
      </c>
      <c r="AZ40" s="99">
        <v>0</v>
      </c>
      <c r="BA40" s="99">
        <v>0</v>
      </c>
      <c r="BB40" s="98">
        <f>SUM(AZ40,BA40)</f>
        <v>0</v>
      </c>
      <c r="BC40" s="98">
        <f>IF(BB40=0,0,IF(BB40&gt;BB38,2,IF(BB40&lt;BB38,0,IF(BB38=BB40,1))))</f>
        <v>0</v>
      </c>
      <c r="BD40" s="99">
        <v>0</v>
      </c>
      <c r="BE40" s="99">
        <v>0</v>
      </c>
      <c r="BF40" s="98">
        <f>SUM(BD40,BE40)</f>
        <v>0</v>
      </c>
      <c r="BG40" s="98">
        <f>IF(BF40=0,0,IF(BF40&gt;BF38,2,IF(BF40&lt;BF38,0,IF(BF38=BF40,1))))</f>
        <v>0</v>
      </c>
      <c r="BH40" s="99">
        <v>0</v>
      </c>
      <c r="BI40" s="99">
        <v>0</v>
      </c>
      <c r="BJ40" s="98">
        <f>SUM(BH40,BI40)</f>
        <v>0</v>
      </c>
      <c r="BK40" s="98">
        <f>IF(BJ40=0,0,IF(BJ40&gt;BJ38,2,IF(BJ40&lt;BJ38,0,IF(BJ38=BJ40,1))))</f>
        <v>0</v>
      </c>
      <c r="BL40" s="99">
        <v>0</v>
      </c>
      <c r="BM40" s="99">
        <v>0</v>
      </c>
      <c r="BN40" s="98">
        <f>SUM(BL40,BM40)</f>
        <v>0</v>
      </c>
      <c r="BO40" s="98">
        <f>IF(BN40=0,0,IF(BN40&gt;BN38,2,IF(BN40&lt;BN38,0,IF(BN38=BN40,1))))</f>
        <v>0</v>
      </c>
    </row>
    <row r="42" spans="1:67" x14ac:dyDescent="0.25">
      <c r="D42" s="97" t="s">
        <v>159</v>
      </c>
      <c r="E42">
        <f>SUM(G38,K38,O38,S38,W38,AA38,AE38,AI38,AM38,AQ38,AU38,AY38,BC38,BG38,BK38,BO38)</f>
        <v>0</v>
      </c>
      <c r="G42" s="97" t="s">
        <v>94</v>
      </c>
      <c r="J42" t="s">
        <v>158</v>
      </c>
      <c r="K42" t="b">
        <f>G43</f>
        <v>0</v>
      </c>
    </row>
    <row r="43" spans="1:67" x14ac:dyDescent="0.25">
      <c r="D43" s="97" t="s">
        <v>157</v>
      </c>
      <c r="E43">
        <f>SUM(G40,K40,O40,S40,W40,AA40,AE40,AI40,AM40,AQ40,AU40,AY40,BC40,BG40,BK40,BO40)</f>
        <v>0</v>
      </c>
      <c r="G43" t="b">
        <f>IF(E42&gt;E43,C38,IF(E43&gt;E42,C40))</f>
        <v>0</v>
      </c>
      <c r="J43" t="s">
        <v>156</v>
      </c>
      <c r="K43" t="str">
        <f>IF(K42=C38,C40,C38)</f>
        <v>??? / ???</v>
      </c>
    </row>
    <row r="46" spans="1:67" x14ac:dyDescent="0.25">
      <c r="A46" s="665" t="s">
        <v>155</v>
      </c>
      <c r="B46" s="19"/>
      <c r="C46" s="1"/>
      <c r="D46" s="663" t="s">
        <v>147</v>
      </c>
      <c r="E46" s="664"/>
      <c r="F46" s="1"/>
      <c r="G46" s="1"/>
      <c r="H46" s="663" t="s">
        <v>146</v>
      </c>
      <c r="I46" s="664"/>
      <c r="J46" s="1"/>
      <c r="K46" s="1"/>
      <c r="L46" s="663" t="s">
        <v>145</v>
      </c>
      <c r="M46" s="664"/>
      <c r="N46" s="1"/>
      <c r="O46" s="1"/>
      <c r="P46" s="663" t="s">
        <v>144</v>
      </c>
      <c r="Q46" s="664"/>
      <c r="R46" s="1"/>
      <c r="S46" s="1"/>
      <c r="T46" s="663" t="s">
        <v>143</v>
      </c>
      <c r="U46" s="664"/>
      <c r="V46" s="1"/>
      <c r="W46" s="1"/>
      <c r="X46" s="663" t="s">
        <v>142</v>
      </c>
      <c r="Y46" s="664"/>
      <c r="Z46" s="1"/>
      <c r="AA46" s="1"/>
      <c r="AB46" s="663" t="s">
        <v>141</v>
      </c>
      <c r="AC46" s="664"/>
      <c r="AD46" s="1"/>
      <c r="AE46" s="1"/>
      <c r="AF46" s="663" t="s">
        <v>140</v>
      </c>
      <c r="AG46" s="664"/>
      <c r="AH46" s="1"/>
      <c r="AI46" s="1"/>
      <c r="AJ46" s="663" t="s">
        <v>139</v>
      </c>
      <c r="AK46" s="664"/>
      <c r="AL46" s="1"/>
      <c r="AM46" s="1"/>
      <c r="AN46" s="663" t="s">
        <v>138</v>
      </c>
      <c r="AO46" s="664"/>
      <c r="AP46" s="1"/>
      <c r="AQ46" s="1"/>
      <c r="AR46" s="663" t="s">
        <v>137</v>
      </c>
      <c r="AS46" s="664"/>
      <c r="AT46" s="1"/>
      <c r="AU46" s="1"/>
      <c r="AV46" s="663" t="s">
        <v>136</v>
      </c>
      <c r="AW46" s="664"/>
      <c r="AX46" s="1"/>
      <c r="AY46" s="1"/>
      <c r="AZ46" s="663" t="s">
        <v>135</v>
      </c>
      <c r="BA46" s="664"/>
      <c r="BB46" s="1"/>
      <c r="BC46" s="1"/>
      <c r="BD46" s="663" t="s">
        <v>134</v>
      </c>
      <c r="BE46" s="664"/>
      <c r="BF46" s="1"/>
      <c r="BG46" s="1"/>
      <c r="BH46" s="663" t="s">
        <v>133</v>
      </c>
      <c r="BI46" s="664"/>
      <c r="BJ46" s="1"/>
      <c r="BK46" s="1"/>
      <c r="BL46" s="663" t="s">
        <v>132</v>
      </c>
      <c r="BM46" s="664"/>
      <c r="BN46" s="1"/>
      <c r="BO46" s="1"/>
    </row>
    <row r="47" spans="1:67" x14ac:dyDescent="0.25">
      <c r="A47" s="666"/>
      <c r="B47" s="104"/>
      <c r="C47" s="1"/>
      <c r="D47" s="102" t="s">
        <v>100</v>
      </c>
      <c r="E47" s="102" t="s">
        <v>99</v>
      </c>
      <c r="F47" s="102" t="s">
        <v>130</v>
      </c>
      <c r="G47" s="102" t="s">
        <v>129</v>
      </c>
      <c r="H47" s="102" t="s">
        <v>100</v>
      </c>
      <c r="I47" s="102" t="s">
        <v>99</v>
      </c>
      <c r="J47" s="102" t="s">
        <v>128</v>
      </c>
      <c r="K47" s="102" t="s">
        <v>127</v>
      </c>
      <c r="L47" s="102" t="s">
        <v>100</v>
      </c>
      <c r="M47" s="102" t="s">
        <v>99</v>
      </c>
      <c r="N47" s="102" t="s">
        <v>126</v>
      </c>
      <c r="O47" s="102" t="s">
        <v>125</v>
      </c>
      <c r="P47" s="102" t="s">
        <v>100</v>
      </c>
      <c r="Q47" s="102" t="s">
        <v>99</v>
      </c>
      <c r="R47" s="102" t="s">
        <v>124</v>
      </c>
      <c r="S47" s="102" t="s">
        <v>123</v>
      </c>
      <c r="T47" s="102" t="s">
        <v>100</v>
      </c>
      <c r="U47" s="102" t="s">
        <v>99</v>
      </c>
      <c r="V47" s="102" t="s">
        <v>122</v>
      </c>
      <c r="W47" s="102" t="s">
        <v>121</v>
      </c>
      <c r="X47" s="102" t="s">
        <v>100</v>
      </c>
      <c r="Y47" s="102" t="s">
        <v>99</v>
      </c>
      <c r="Z47" s="102" t="s">
        <v>120</v>
      </c>
      <c r="AA47" s="102" t="s">
        <v>119</v>
      </c>
      <c r="AB47" s="102" t="s">
        <v>100</v>
      </c>
      <c r="AC47" s="102" t="s">
        <v>99</v>
      </c>
      <c r="AD47" s="102" t="s">
        <v>118</v>
      </c>
      <c r="AE47" s="102" t="s">
        <v>117</v>
      </c>
      <c r="AF47" s="102" t="s">
        <v>100</v>
      </c>
      <c r="AG47" s="102" t="s">
        <v>99</v>
      </c>
      <c r="AH47" s="102" t="s">
        <v>116</v>
      </c>
      <c r="AI47" s="102" t="s">
        <v>115</v>
      </c>
      <c r="AJ47" s="102" t="s">
        <v>100</v>
      </c>
      <c r="AK47" s="102" t="s">
        <v>99</v>
      </c>
      <c r="AL47" s="102" t="s">
        <v>114</v>
      </c>
      <c r="AM47" s="102" t="s">
        <v>113</v>
      </c>
      <c r="AN47" s="102" t="s">
        <v>100</v>
      </c>
      <c r="AO47" s="102" t="s">
        <v>99</v>
      </c>
      <c r="AP47" s="102" t="s">
        <v>112</v>
      </c>
      <c r="AQ47" s="102" t="s">
        <v>111</v>
      </c>
      <c r="AR47" s="102" t="s">
        <v>100</v>
      </c>
      <c r="AS47" s="102" t="s">
        <v>99</v>
      </c>
      <c r="AT47" s="102" t="s">
        <v>110</v>
      </c>
      <c r="AU47" s="102" t="s">
        <v>109</v>
      </c>
      <c r="AV47" s="102" t="s">
        <v>100</v>
      </c>
      <c r="AW47" s="102" t="s">
        <v>99</v>
      </c>
      <c r="AX47" s="102" t="s">
        <v>108</v>
      </c>
      <c r="AY47" s="102" t="s">
        <v>107</v>
      </c>
      <c r="AZ47" s="102" t="s">
        <v>100</v>
      </c>
      <c r="BA47" s="102" t="s">
        <v>99</v>
      </c>
      <c r="BB47" s="102" t="s">
        <v>106</v>
      </c>
      <c r="BC47" s="102" t="s">
        <v>105</v>
      </c>
      <c r="BD47" s="102" t="s">
        <v>100</v>
      </c>
      <c r="BE47" s="102" t="s">
        <v>99</v>
      </c>
      <c r="BF47" s="102" t="s">
        <v>104</v>
      </c>
      <c r="BG47" s="102" t="s">
        <v>103</v>
      </c>
      <c r="BH47" s="102" t="s">
        <v>100</v>
      </c>
      <c r="BI47" s="102" t="s">
        <v>99</v>
      </c>
      <c r="BJ47" s="102" t="s">
        <v>102</v>
      </c>
      <c r="BK47" s="102" t="s">
        <v>101</v>
      </c>
      <c r="BL47" s="102" t="s">
        <v>100</v>
      </c>
      <c r="BM47" s="102" t="s">
        <v>99</v>
      </c>
      <c r="BN47" s="102" t="s">
        <v>98</v>
      </c>
      <c r="BO47" s="102" t="s">
        <v>97</v>
      </c>
    </row>
    <row r="48" spans="1:67" x14ac:dyDescent="0.25">
      <c r="A48" s="666"/>
      <c r="B48" s="101" t="s">
        <v>154</v>
      </c>
      <c r="C48" s="100" t="s">
        <v>187</v>
      </c>
      <c r="D48" s="99">
        <v>0</v>
      </c>
      <c r="E48" s="99">
        <v>0</v>
      </c>
      <c r="F48" s="98">
        <f>SUM(D48,E48)</f>
        <v>0</v>
      </c>
      <c r="G48" s="98">
        <f>IF(F48=0,0,IF(F48&gt;F50,2,IF(F48&lt;F50,0,IF(F50=F50,1))))</f>
        <v>0</v>
      </c>
      <c r="H48" s="99">
        <v>0</v>
      </c>
      <c r="I48" s="99">
        <v>0</v>
      </c>
      <c r="J48" s="98">
        <f>SUM(H48,I48)</f>
        <v>0</v>
      </c>
      <c r="K48" s="98">
        <f>IF(J48=0,0,IF(J48&gt;J50,2,IF(J48&lt;J50,0,IF(J50=J50,1))))</f>
        <v>0</v>
      </c>
      <c r="L48" s="99">
        <v>0</v>
      </c>
      <c r="M48" s="99">
        <v>0</v>
      </c>
      <c r="N48" s="98">
        <f>SUM(L48,M48)</f>
        <v>0</v>
      </c>
      <c r="O48" s="98">
        <f>IF(N48=0,0,IF(N48&gt;N50,2,IF(N48&lt;N50,0,IF(N50=N50,1))))</f>
        <v>0</v>
      </c>
      <c r="P48" s="99">
        <v>0</v>
      </c>
      <c r="Q48" s="99">
        <v>0</v>
      </c>
      <c r="R48" s="98">
        <f>SUM(P48,Q48)</f>
        <v>0</v>
      </c>
      <c r="S48" s="98">
        <f>IF(R48=0,0,IF(R48&gt;R50,2,IF(R48&lt;R50,0,IF(R50=R50,1))))</f>
        <v>0</v>
      </c>
      <c r="T48" s="99">
        <v>0</v>
      </c>
      <c r="U48" s="99">
        <v>0</v>
      </c>
      <c r="V48" s="98">
        <f>SUM(T48,U48)</f>
        <v>0</v>
      </c>
      <c r="W48" s="98">
        <f>IF(V48=0,0,IF(V48&gt;V50,2,IF(V48&lt;V50,0,IF(V50=V50,1))))</f>
        <v>0</v>
      </c>
      <c r="X48" s="99">
        <v>0</v>
      </c>
      <c r="Y48" s="99">
        <v>0</v>
      </c>
      <c r="Z48" s="98">
        <f>SUM(X48,Y48)</f>
        <v>0</v>
      </c>
      <c r="AA48" s="98">
        <f>IF(Z48=0,0,IF(Z48&gt;Z50,2,IF(Z48&lt;Z50,0,IF(Z50=Z50,1))))</f>
        <v>0</v>
      </c>
      <c r="AB48" s="99">
        <v>0</v>
      </c>
      <c r="AC48" s="99">
        <v>0</v>
      </c>
      <c r="AD48" s="98">
        <f>SUM(AB48,AC48)</f>
        <v>0</v>
      </c>
      <c r="AE48" s="98">
        <f>IF(AD48=0,0,IF(AD48&gt;AD50,2,IF(AD48&lt;AD50,0,IF(AD50=AD50,1))))</f>
        <v>0</v>
      </c>
      <c r="AF48" s="99">
        <v>0</v>
      </c>
      <c r="AG48" s="99">
        <v>0</v>
      </c>
      <c r="AH48" s="98">
        <f>SUM(AF48,AG48)</f>
        <v>0</v>
      </c>
      <c r="AI48" s="98">
        <f>IF(AH48=0,0,IF(AH48&gt;AH50,2,IF(AH48&lt;AH50,0,IF(AH50=AH50,1))))</f>
        <v>0</v>
      </c>
      <c r="AJ48" s="99">
        <v>0</v>
      </c>
      <c r="AK48" s="99">
        <v>0</v>
      </c>
      <c r="AL48" s="98">
        <f>SUM(AJ48,AK48)</f>
        <v>0</v>
      </c>
      <c r="AM48" s="98">
        <f>IF(AL48=0,0,IF(AL48&gt;AL50,2,IF(AL48&lt;AL50,0,IF(AL50=AL50,1))))</f>
        <v>0</v>
      </c>
      <c r="AN48" s="99">
        <v>0</v>
      </c>
      <c r="AO48" s="99">
        <v>0</v>
      </c>
      <c r="AP48" s="98">
        <f>SUM(AN48,AO48)</f>
        <v>0</v>
      </c>
      <c r="AQ48" s="98">
        <f>IF(AP48=0,0,IF(AP48&gt;AP50,2,IF(AP48&lt;AP50,0,IF(AP50=AP50,1))))</f>
        <v>0</v>
      </c>
      <c r="AR48" s="99">
        <v>0</v>
      </c>
      <c r="AS48" s="99">
        <v>0</v>
      </c>
      <c r="AT48" s="98">
        <f>SUM(AR48,AS48)</f>
        <v>0</v>
      </c>
      <c r="AU48" s="98">
        <f>IF(AT48=0,0,IF(AT48&gt;AT50,2,IF(AT48&lt;AT50,0,IF(AT50=AT50,1))))</f>
        <v>0</v>
      </c>
      <c r="AV48" s="99">
        <v>0</v>
      </c>
      <c r="AW48" s="99">
        <v>0</v>
      </c>
      <c r="AX48" s="98">
        <f>SUM(AV48,AW48)</f>
        <v>0</v>
      </c>
      <c r="AY48" s="98">
        <f>IF(AX48=0,0,IF(AX48&gt;AX50,2,IF(AX48&lt;AX50,0,IF(AX50=AX50,1))))</f>
        <v>0</v>
      </c>
      <c r="AZ48" s="99">
        <v>0</v>
      </c>
      <c r="BA48" s="99">
        <v>0</v>
      </c>
      <c r="BB48" s="98">
        <f>SUM(AZ48,BA48)</f>
        <v>0</v>
      </c>
      <c r="BC48" s="98">
        <f>IF(BB48=0,0,IF(BB48&gt;BB50,2,IF(BB48&lt;BB50,0,IF(BB50=BB50,1))))</f>
        <v>0</v>
      </c>
      <c r="BD48" s="99">
        <v>0</v>
      </c>
      <c r="BE48" s="99">
        <v>0</v>
      </c>
      <c r="BF48" s="98">
        <f>SUM(BD48,BE48)</f>
        <v>0</v>
      </c>
      <c r="BG48" s="98">
        <f>IF(BF48=0,0,IF(BF48&gt;BF50,2,IF(BF48&lt;BF50,0,IF(BF50=BF50,1))))</f>
        <v>0</v>
      </c>
      <c r="BH48" s="99">
        <v>0</v>
      </c>
      <c r="BI48" s="99">
        <v>0</v>
      </c>
      <c r="BJ48" s="98">
        <f>SUM(BH48,BI48)</f>
        <v>0</v>
      </c>
      <c r="BK48" s="98">
        <f>IF(BJ48=0,0,IF(BJ48&gt;BJ50,2,IF(BJ48&lt;BJ50,0,IF(BJ50=BJ50,1))))</f>
        <v>0</v>
      </c>
      <c r="BL48" s="99">
        <v>0</v>
      </c>
      <c r="BM48" s="99">
        <v>0</v>
      </c>
      <c r="BN48" s="98">
        <f>SUM(BL48,BM48)</f>
        <v>0</v>
      </c>
      <c r="BO48" s="98">
        <f>IF(BN48=0,0,IF(BN48&gt;BN50,2,IF(BN48&lt;BN50,0,IF(BN50=BN50,1))))</f>
        <v>0</v>
      </c>
    </row>
    <row r="49" spans="1:67" x14ac:dyDescent="0.25">
      <c r="A49" s="666"/>
      <c r="B49" s="104"/>
      <c r="C49" s="103"/>
      <c r="D49" s="102" t="s">
        <v>100</v>
      </c>
      <c r="E49" s="102" t="s">
        <v>99</v>
      </c>
      <c r="F49" s="102" t="s">
        <v>130</v>
      </c>
      <c r="G49" s="102" t="s">
        <v>129</v>
      </c>
      <c r="H49" s="102" t="s">
        <v>100</v>
      </c>
      <c r="I49" s="102" t="s">
        <v>99</v>
      </c>
      <c r="J49" s="102" t="s">
        <v>128</v>
      </c>
      <c r="K49" s="102" t="s">
        <v>127</v>
      </c>
      <c r="L49" s="102" t="s">
        <v>100</v>
      </c>
      <c r="M49" s="102" t="s">
        <v>99</v>
      </c>
      <c r="N49" s="102" t="s">
        <v>126</v>
      </c>
      <c r="O49" s="102" t="s">
        <v>125</v>
      </c>
      <c r="P49" s="102" t="s">
        <v>100</v>
      </c>
      <c r="Q49" s="102" t="s">
        <v>99</v>
      </c>
      <c r="R49" s="102" t="s">
        <v>124</v>
      </c>
      <c r="S49" s="102" t="s">
        <v>123</v>
      </c>
      <c r="T49" s="102" t="s">
        <v>100</v>
      </c>
      <c r="U49" s="102" t="s">
        <v>99</v>
      </c>
      <c r="V49" s="102" t="s">
        <v>122</v>
      </c>
      <c r="W49" s="102" t="s">
        <v>121</v>
      </c>
      <c r="X49" s="102" t="s">
        <v>100</v>
      </c>
      <c r="Y49" s="102" t="s">
        <v>99</v>
      </c>
      <c r="Z49" s="102" t="s">
        <v>120</v>
      </c>
      <c r="AA49" s="102" t="s">
        <v>119</v>
      </c>
      <c r="AB49" s="102" t="s">
        <v>100</v>
      </c>
      <c r="AC49" s="102" t="s">
        <v>99</v>
      </c>
      <c r="AD49" s="102" t="s">
        <v>118</v>
      </c>
      <c r="AE49" s="102" t="s">
        <v>117</v>
      </c>
      <c r="AF49" s="102" t="s">
        <v>100</v>
      </c>
      <c r="AG49" s="102" t="s">
        <v>99</v>
      </c>
      <c r="AH49" s="102" t="s">
        <v>116</v>
      </c>
      <c r="AI49" s="102" t="s">
        <v>115</v>
      </c>
      <c r="AJ49" s="102" t="s">
        <v>100</v>
      </c>
      <c r="AK49" s="102" t="s">
        <v>99</v>
      </c>
      <c r="AL49" s="102" t="s">
        <v>114</v>
      </c>
      <c r="AM49" s="102" t="s">
        <v>113</v>
      </c>
      <c r="AN49" s="102" t="s">
        <v>100</v>
      </c>
      <c r="AO49" s="102" t="s">
        <v>99</v>
      </c>
      <c r="AP49" s="102" t="s">
        <v>112</v>
      </c>
      <c r="AQ49" s="102" t="s">
        <v>111</v>
      </c>
      <c r="AR49" s="102" t="s">
        <v>100</v>
      </c>
      <c r="AS49" s="102" t="s">
        <v>99</v>
      </c>
      <c r="AT49" s="102" t="s">
        <v>110</v>
      </c>
      <c r="AU49" s="102" t="s">
        <v>109</v>
      </c>
      <c r="AV49" s="102" t="s">
        <v>100</v>
      </c>
      <c r="AW49" s="102" t="s">
        <v>99</v>
      </c>
      <c r="AX49" s="102" t="s">
        <v>108</v>
      </c>
      <c r="AY49" s="102" t="s">
        <v>107</v>
      </c>
      <c r="AZ49" s="102" t="s">
        <v>100</v>
      </c>
      <c r="BA49" s="102" t="s">
        <v>99</v>
      </c>
      <c r="BB49" s="102" t="s">
        <v>106</v>
      </c>
      <c r="BC49" s="102" t="s">
        <v>105</v>
      </c>
      <c r="BD49" s="102" t="s">
        <v>100</v>
      </c>
      <c r="BE49" s="102" t="s">
        <v>99</v>
      </c>
      <c r="BF49" s="102" t="s">
        <v>104</v>
      </c>
      <c r="BG49" s="102" t="s">
        <v>103</v>
      </c>
      <c r="BH49" s="102" t="s">
        <v>100</v>
      </c>
      <c r="BI49" s="102" t="s">
        <v>99</v>
      </c>
      <c r="BJ49" s="102" t="s">
        <v>102</v>
      </c>
      <c r="BK49" s="102" t="s">
        <v>101</v>
      </c>
      <c r="BL49" s="102" t="s">
        <v>100</v>
      </c>
      <c r="BM49" s="102" t="s">
        <v>99</v>
      </c>
      <c r="BN49" s="102" t="s">
        <v>98</v>
      </c>
      <c r="BO49" s="102" t="s">
        <v>97</v>
      </c>
    </row>
    <row r="50" spans="1:67" x14ac:dyDescent="0.25">
      <c r="A50" s="666"/>
      <c r="B50" s="101" t="s">
        <v>153</v>
      </c>
      <c r="C50" s="100" t="s">
        <v>187</v>
      </c>
      <c r="D50" s="99">
        <v>0</v>
      </c>
      <c r="E50" s="99">
        <v>0</v>
      </c>
      <c r="F50" s="98">
        <f>SUM(D50,E50)</f>
        <v>0</v>
      </c>
      <c r="G50" s="98">
        <f>IF(F50=0,0,IF(F50&gt;F48,2,IF(F50&lt;F48,0,IF(F48=F50,1))))</f>
        <v>0</v>
      </c>
      <c r="H50" s="99">
        <v>0</v>
      </c>
      <c r="I50" s="99">
        <v>0</v>
      </c>
      <c r="J50" s="98">
        <f>SUM(H50,I50)</f>
        <v>0</v>
      </c>
      <c r="K50" s="98">
        <f>IF(J50=0,0,IF(J50&gt;J48,2,IF(J50&lt;J48,0,IF(J48=J50,1))))</f>
        <v>0</v>
      </c>
      <c r="L50" s="99">
        <v>0</v>
      </c>
      <c r="M50" s="99">
        <v>0</v>
      </c>
      <c r="N50" s="98">
        <f>SUM(L50,M50)</f>
        <v>0</v>
      </c>
      <c r="O50" s="98">
        <f>IF(N50=0,0,IF(N50&gt;N48,2,IF(N50&lt;N48,0,IF(N48=N50,1))))</f>
        <v>0</v>
      </c>
      <c r="P50" s="99">
        <v>0</v>
      </c>
      <c r="Q50" s="99">
        <v>0</v>
      </c>
      <c r="R50" s="98">
        <f>SUM(P50,Q50)</f>
        <v>0</v>
      </c>
      <c r="S50" s="98">
        <f>IF(R50=0,0,IF(R50&gt;R48,2,IF(R50&lt;R48,0,IF(R48=R50,1))))</f>
        <v>0</v>
      </c>
      <c r="T50" s="99">
        <v>0</v>
      </c>
      <c r="U50" s="99">
        <v>0</v>
      </c>
      <c r="V50" s="98">
        <f>SUM(T50,U50)</f>
        <v>0</v>
      </c>
      <c r="W50" s="98">
        <f>IF(V50=0,0,IF(V50&gt;V48,2,IF(V50&lt;V48,0,IF(V48=V50,1))))</f>
        <v>0</v>
      </c>
      <c r="X50" s="99">
        <v>0</v>
      </c>
      <c r="Y50" s="99">
        <v>0</v>
      </c>
      <c r="Z50" s="98">
        <f>SUM(X50,Y50)</f>
        <v>0</v>
      </c>
      <c r="AA50" s="98">
        <f>IF(Z50=0,0,IF(Z50&gt;Z48,2,IF(Z50&lt;Z48,0,IF(Z48=Z50,1))))</f>
        <v>0</v>
      </c>
      <c r="AB50" s="99">
        <v>0</v>
      </c>
      <c r="AC50" s="99">
        <v>0</v>
      </c>
      <c r="AD50" s="98">
        <f>SUM(AB50,AC50)</f>
        <v>0</v>
      </c>
      <c r="AE50" s="98">
        <f>IF(AD50=0,0,IF(AD50&gt;AD48,2,IF(AD50&lt;AD48,0,IF(AD48=AD50,1))))</f>
        <v>0</v>
      </c>
      <c r="AF50" s="99">
        <v>0</v>
      </c>
      <c r="AG50" s="99">
        <v>0</v>
      </c>
      <c r="AH50" s="98">
        <f>SUM(AF50,AG50)</f>
        <v>0</v>
      </c>
      <c r="AI50" s="98">
        <f>IF(AH50=0,0,IF(AH50&gt;AH48,2,IF(AH50&lt;AH48,0,IF(AH48=AH50,1))))</f>
        <v>0</v>
      </c>
      <c r="AJ50" s="99">
        <v>0</v>
      </c>
      <c r="AK50" s="99">
        <v>0</v>
      </c>
      <c r="AL50" s="98">
        <f>SUM(AJ50,AK50)</f>
        <v>0</v>
      </c>
      <c r="AM50" s="98">
        <f>IF(AL50=0,0,IF(AL50&gt;AL48,2,IF(AL50&lt;AL48,0,IF(AL48=AL50,1))))</f>
        <v>0</v>
      </c>
      <c r="AN50" s="99">
        <v>0</v>
      </c>
      <c r="AO50" s="99">
        <v>0</v>
      </c>
      <c r="AP50" s="98">
        <f>SUM(AN50,AO50)</f>
        <v>0</v>
      </c>
      <c r="AQ50" s="98">
        <f>IF(AP50=0,0,IF(AP50&gt;AP48,2,IF(AP50&lt;AP48,0,IF(AP48=AP50,1))))</f>
        <v>0</v>
      </c>
      <c r="AR50" s="99">
        <v>0</v>
      </c>
      <c r="AS50" s="99">
        <v>0</v>
      </c>
      <c r="AT50" s="98">
        <f>SUM(AR50,AS50)</f>
        <v>0</v>
      </c>
      <c r="AU50" s="98">
        <f>IF(AT50=0,0,IF(AT50&gt;AT48,2,IF(AT50&lt;AT48,0,IF(AT48=AT50,1))))</f>
        <v>0</v>
      </c>
      <c r="AV50" s="99">
        <v>0</v>
      </c>
      <c r="AW50" s="99">
        <v>0</v>
      </c>
      <c r="AX50" s="98">
        <f>SUM(AV50,AW50)</f>
        <v>0</v>
      </c>
      <c r="AY50" s="98">
        <f>IF(AX50=0,0,IF(AX50&gt;AX48,2,IF(AX50&lt;AX48,0,IF(AX48=AX50,1))))</f>
        <v>0</v>
      </c>
      <c r="AZ50" s="99">
        <v>0</v>
      </c>
      <c r="BA50" s="99">
        <v>0</v>
      </c>
      <c r="BB50" s="98">
        <f>SUM(AZ50,BA50)</f>
        <v>0</v>
      </c>
      <c r="BC50" s="98">
        <f>IF(BB50=0,0,IF(BB50&gt;BB48,2,IF(BB50&lt;BB48,0,IF(BB48=BB50,1))))</f>
        <v>0</v>
      </c>
      <c r="BD50" s="99">
        <v>0</v>
      </c>
      <c r="BE50" s="99">
        <v>0</v>
      </c>
      <c r="BF50" s="98">
        <f>SUM(BD50,BE50)</f>
        <v>0</v>
      </c>
      <c r="BG50" s="98">
        <f>IF(BF50=0,0,IF(BF50&gt;BF48,2,IF(BF50&lt;BF48,0,IF(BF48=BF50,1))))</f>
        <v>0</v>
      </c>
      <c r="BH50" s="99">
        <v>0</v>
      </c>
      <c r="BI50" s="99">
        <v>0</v>
      </c>
      <c r="BJ50" s="98">
        <f>SUM(BH50,BI50)</f>
        <v>0</v>
      </c>
      <c r="BK50" s="98">
        <f>IF(BJ50=0,0,IF(BJ50&gt;BJ48,2,IF(BJ50&lt;BJ48,0,IF(BJ48=BJ50,1))))</f>
        <v>0</v>
      </c>
      <c r="BL50" s="99">
        <v>0</v>
      </c>
      <c r="BM50" s="99">
        <v>0</v>
      </c>
      <c r="BN50" s="98">
        <f>SUM(BL50,BM50)</f>
        <v>0</v>
      </c>
      <c r="BO50" s="98">
        <f>IF(BN50=0,0,IF(BN50&gt;BN48,2,IF(BN50&lt;BN48,0,IF(BN48=BN50,1))))</f>
        <v>0</v>
      </c>
    </row>
    <row r="52" spans="1:67" x14ac:dyDescent="0.25">
      <c r="D52" s="97" t="s">
        <v>152</v>
      </c>
      <c r="E52">
        <f>SUM(G48,K48,O48,S48,W48,AA48,AE48,AI48,AM48,AQ48,AU48,AY48,BC48,BG48,BK48,BO48)</f>
        <v>0</v>
      </c>
      <c r="G52" s="97" t="s">
        <v>94</v>
      </c>
      <c r="J52" t="s">
        <v>151</v>
      </c>
      <c r="K52" t="b">
        <f>G53</f>
        <v>0</v>
      </c>
    </row>
    <row r="53" spans="1:67" x14ac:dyDescent="0.25">
      <c r="D53" s="97" t="s">
        <v>150</v>
      </c>
      <c r="E53">
        <f>SUM(G50,K50,O50,S50,W50,AA50,AE50,AI50,AM50,AQ50,AU50,AY50,BC50,BG50,BK50,BO50)</f>
        <v>0</v>
      </c>
      <c r="G53" t="b">
        <f>IF(E52&gt;E53,C48,IF(E53&gt;E52,C50))</f>
        <v>0</v>
      </c>
      <c r="J53" t="s">
        <v>149</v>
      </c>
      <c r="K53" t="str">
        <f>IF(K52=C48,C50,C48)</f>
        <v>??? / ???</v>
      </c>
    </row>
    <row r="56" spans="1:67" x14ac:dyDescent="0.25">
      <c r="A56" s="665" t="s">
        <v>148</v>
      </c>
      <c r="B56" s="19"/>
      <c r="C56" s="1"/>
      <c r="D56" s="663" t="s">
        <v>147</v>
      </c>
      <c r="E56" s="664"/>
      <c r="F56" s="1"/>
      <c r="G56" s="1"/>
      <c r="H56" s="663" t="s">
        <v>146</v>
      </c>
      <c r="I56" s="664"/>
      <c r="J56" s="1"/>
      <c r="K56" s="1"/>
      <c r="L56" s="663" t="s">
        <v>145</v>
      </c>
      <c r="M56" s="664"/>
      <c r="N56" s="1"/>
      <c r="O56" s="1"/>
      <c r="P56" s="663" t="s">
        <v>144</v>
      </c>
      <c r="Q56" s="664"/>
      <c r="R56" s="1"/>
      <c r="S56" s="1"/>
      <c r="T56" s="663" t="s">
        <v>143</v>
      </c>
      <c r="U56" s="664"/>
      <c r="V56" s="1"/>
      <c r="W56" s="1"/>
      <c r="X56" s="663" t="s">
        <v>142</v>
      </c>
      <c r="Y56" s="664"/>
      <c r="Z56" s="1"/>
      <c r="AA56" s="1"/>
      <c r="AB56" s="663" t="s">
        <v>141</v>
      </c>
      <c r="AC56" s="664"/>
      <c r="AD56" s="1"/>
      <c r="AE56" s="1"/>
      <c r="AF56" s="663" t="s">
        <v>140</v>
      </c>
      <c r="AG56" s="664"/>
      <c r="AH56" s="1"/>
      <c r="AI56" s="1"/>
      <c r="AJ56" s="663" t="s">
        <v>139</v>
      </c>
      <c r="AK56" s="664"/>
      <c r="AL56" s="1"/>
      <c r="AM56" s="1"/>
      <c r="AN56" s="663" t="s">
        <v>138</v>
      </c>
      <c r="AO56" s="664"/>
      <c r="AP56" s="1"/>
      <c r="AQ56" s="1"/>
      <c r="AR56" s="663" t="s">
        <v>137</v>
      </c>
      <c r="AS56" s="664"/>
      <c r="AT56" s="1"/>
      <c r="AU56" s="1"/>
      <c r="AV56" s="663" t="s">
        <v>136</v>
      </c>
      <c r="AW56" s="664"/>
      <c r="AX56" s="1"/>
      <c r="AY56" s="1"/>
      <c r="AZ56" s="663" t="s">
        <v>135</v>
      </c>
      <c r="BA56" s="664"/>
      <c r="BB56" s="1"/>
      <c r="BC56" s="1"/>
      <c r="BD56" s="663" t="s">
        <v>134</v>
      </c>
      <c r="BE56" s="664"/>
      <c r="BF56" s="1"/>
      <c r="BG56" s="1"/>
      <c r="BH56" s="663" t="s">
        <v>133</v>
      </c>
      <c r="BI56" s="664"/>
      <c r="BJ56" s="1"/>
      <c r="BK56" s="1"/>
      <c r="BL56" s="663" t="s">
        <v>132</v>
      </c>
      <c r="BM56" s="664"/>
      <c r="BN56" s="1"/>
      <c r="BO56" s="1"/>
    </row>
    <row r="57" spans="1:67" x14ac:dyDescent="0.25">
      <c r="A57" s="666"/>
      <c r="B57" s="104"/>
      <c r="C57" s="1"/>
      <c r="D57" s="102" t="s">
        <v>100</v>
      </c>
      <c r="E57" s="102" t="s">
        <v>99</v>
      </c>
      <c r="F57" s="102" t="s">
        <v>130</v>
      </c>
      <c r="G57" s="102" t="s">
        <v>129</v>
      </c>
      <c r="H57" s="102" t="s">
        <v>100</v>
      </c>
      <c r="I57" s="102" t="s">
        <v>99</v>
      </c>
      <c r="J57" s="102" t="s">
        <v>128</v>
      </c>
      <c r="K57" s="102" t="s">
        <v>127</v>
      </c>
      <c r="L57" s="102" t="s">
        <v>100</v>
      </c>
      <c r="M57" s="102" t="s">
        <v>99</v>
      </c>
      <c r="N57" s="102" t="s">
        <v>126</v>
      </c>
      <c r="O57" s="102" t="s">
        <v>125</v>
      </c>
      <c r="P57" s="102" t="s">
        <v>100</v>
      </c>
      <c r="Q57" s="102" t="s">
        <v>99</v>
      </c>
      <c r="R57" s="102" t="s">
        <v>124</v>
      </c>
      <c r="S57" s="102" t="s">
        <v>123</v>
      </c>
      <c r="T57" s="102" t="s">
        <v>100</v>
      </c>
      <c r="U57" s="102" t="s">
        <v>99</v>
      </c>
      <c r="V57" s="102" t="s">
        <v>122</v>
      </c>
      <c r="W57" s="102" t="s">
        <v>121</v>
      </c>
      <c r="X57" s="102" t="s">
        <v>100</v>
      </c>
      <c r="Y57" s="102" t="s">
        <v>99</v>
      </c>
      <c r="Z57" s="102" t="s">
        <v>120</v>
      </c>
      <c r="AA57" s="102" t="s">
        <v>119</v>
      </c>
      <c r="AB57" s="102" t="s">
        <v>100</v>
      </c>
      <c r="AC57" s="102" t="s">
        <v>99</v>
      </c>
      <c r="AD57" s="102" t="s">
        <v>118</v>
      </c>
      <c r="AE57" s="102" t="s">
        <v>117</v>
      </c>
      <c r="AF57" s="102" t="s">
        <v>100</v>
      </c>
      <c r="AG57" s="102" t="s">
        <v>99</v>
      </c>
      <c r="AH57" s="102" t="s">
        <v>116</v>
      </c>
      <c r="AI57" s="102" t="s">
        <v>115</v>
      </c>
      <c r="AJ57" s="102" t="s">
        <v>100</v>
      </c>
      <c r="AK57" s="102" t="s">
        <v>99</v>
      </c>
      <c r="AL57" s="102" t="s">
        <v>114</v>
      </c>
      <c r="AM57" s="102" t="s">
        <v>113</v>
      </c>
      <c r="AN57" s="102" t="s">
        <v>100</v>
      </c>
      <c r="AO57" s="102" t="s">
        <v>99</v>
      </c>
      <c r="AP57" s="102" t="s">
        <v>112</v>
      </c>
      <c r="AQ57" s="102" t="s">
        <v>111</v>
      </c>
      <c r="AR57" s="102" t="s">
        <v>100</v>
      </c>
      <c r="AS57" s="102" t="s">
        <v>99</v>
      </c>
      <c r="AT57" s="102" t="s">
        <v>110</v>
      </c>
      <c r="AU57" s="102" t="s">
        <v>109</v>
      </c>
      <c r="AV57" s="102" t="s">
        <v>100</v>
      </c>
      <c r="AW57" s="102" t="s">
        <v>99</v>
      </c>
      <c r="AX57" s="102" t="s">
        <v>108</v>
      </c>
      <c r="AY57" s="102" t="s">
        <v>107</v>
      </c>
      <c r="AZ57" s="102" t="s">
        <v>100</v>
      </c>
      <c r="BA57" s="102" t="s">
        <v>99</v>
      </c>
      <c r="BB57" s="102" t="s">
        <v>106</v>
      </c>
      <c r="BC57" s="102" t="s">
        <v>105</v>
      </c>
      <c r="BD57" s="102" t="s">
        <v>100</v>
      </c>
      <c r="BE57" s="102" t="s">
        <v>99</v>
      </c>
      <c r="BF57" s="102" t="s">
        <v>104</v>
      </c>
      <c r="BG57" s="102" t="s">
        <v>103</v>
      </c>
      <c r="BH57" s="102" t="s">
        <v>100</v>
      </c>
      <c r="BI57" s="102" t="s">
        <v>99</v>
      </c>
      <c r="BJ57" s="102" t="s">
        <v>102</v>
      </c>
      <c r="BK57" s="102" t="s">
        <v>101</v>
      </c>
      <c r="BL57" s="102" t="s">
        <v>100</v>
      </c>
      <c r="BM57" s="102" t="s">
        <v>99</v>
      </c>
      <c r="BN57" s="102" t="s">
        <v>98</v>
      </c>
      <c r="BO57" s="102" t="s">
        <v>97</v>
      </c>
    </row>
    <row r="58" spans="1:67" x14ac:dyDescent="0.25">
      <c r="A58" s="666"/>
      <c r="B58" s="101" t="s">
        <v>131</v>
      </c>
      <c r="C58" s="100" t="s">
        <v>187</v>
      </c>
      <c r="D58" s="99">
        <v>0</v>
      </c>
      <c r="E58" s="99">
        <v>0</v>
      </c>
      <c r="F58" s="98">
        <f>SUM(D58,E58)</f>
        <v>0</v>
      </c>
      <c r="G58" s="98">
        <f>IF(F58=0,0,IF(F58&gt;F60,2,IF(F58&lt;F60,0,IF(F60=F60,1))))</f>
        <v>0</v>
      </c>
      <c r="H58" s="99">
        <v>0</v>
      </c>
      <c r="I58" s="99">
        <v>0</v>
      </c>
      <c r="J58" s="98">
        <f>SUM(H58,I58)</f>
        <v>0</v>
      </c>
      <c r="K58" s="98">
        <f>IF(J58=0,0,IF(J58&gt;J60,2,IF(J58&lt;J60,0,IF(J60=J60,1))))</f>
        <v>0</v>
      </c>
      <c r="L58" s="99">
        <v>0</v>
      </c>
      <c r="M58" s="99">
        <v>0</v>
      </c>
      <c r="N58" s="98">
        <f>SUM(L58,M58)</f>
        <v>0</v>
      </c>
      <c r="O58" s="98">
        <f>IF(N58=0,0,IF(N58&gt;N60,2,IF(N58&lt;N60,0,IF(N60=N60,1))))</f>
        <v>0</v>
      </c>
      <c r="P58" s="99">
        <v>0</v>
      </c>
      <c r="Q58" s="99">
        <v>0</v>
      </c>
      <c r="R58" s="98">
        <f>SUM(P58,Q58)</f>
        <v>0</v>
      </c>
      <c r="S58" s="98">
        <f>IF(R58=0,0,IF(R58&gt;R60,2,IF(R58&lt;R60,0,IF(R60=R60,1))))</f>
        <v>0</v>
      </c>
      <c r="T58" s="99">
        <v>0</v>
      </c>
      <c r="U58" s="99">
        <v>0</v>
      </c>
      <c r="V58" s="98">
        <f>SUM(T58,U58)</f>
        <v>0</v>
      </c>
      <c r="W58" s="98">
        <f>IF(V58=0,0,IF(V58&gt;V60,2,IF(V58&lt;V60,0,IF(V60=V60,1))))</f>
        <v>0</v>
      </c>
      <c r="X58" s="99">
        <v>0</v>
      </c>
      <c r="Y58" s="99">
        <v>0</v>
      </c>
      <c r="Z58" s="98">
        <f>SUM(X58,Y58)</f>
        <v>0</v>
      </c>
      <c r="AA58" s="98">
        <f>IF(Z58=0,0,IF(Z58&gt;Z60,2,IF(Z58&lt;Z60,0,IF(Z60=Z60,1))))</f>
        <v>0</v>
      </c>
      <c r="AB58" s="99">
        <v>0</v>
      </c>
      <c r="AC58" s="99">
        <v>0</v>
      </c>
      <c r="AD58" s="98">
        <f>SUM(AB58,AC58)</f>
        <v>0</v>
      </c>
      <c r="AE58" s="98">
        <f>IF(AD58=0,0,IF(AD58&gt;AD60,2,IF(AD58&lt;AD60,0,IF(AD60=AD60,1))))</f>
        <v>0</v>
      </c>
      <c r="AF58" s="99">
        <v>0</v>
      </c>
      <c r="AG58" s="99">
        <v>0</v>
      </c>
      <c r="AH58" s="98">
        <f>SUM(AF58,AG58)</f>
        <v>0</v>
      </c>
      <c r="AI58" s="98">
        <f>IF(AH58=0,0,IF(AH58&gt;AH60,2,IF(AH58&lt;AH60,0,IF(AH60=AH60,1))))</f>
        <v>0</v>
      </c>
      <c r="AJ58" s="99">
        <v>0</v>
      </c>
      <c r="AK58" s="99">
        <v>0</v>
      </c>
      <c r="AL58" s="98">
        <f>SUM(AJ58,AK58)</f>
        <v>0</v>
      </c>
      <c r="AM58" s="98">
        <f>IF(AL58=0,0,IF(AL58&gt;AL60,2,IF(AL58&lt;AL60,0,IF(AL60=AL60,1))))</f>
        <v>0</v>
      </c>
      <c r="AN58" s="99">
        <v>0</v>
      </c>
      <c r="AO58" s="99">
        <v>0</v>
      </c>
      <c r="AP58" s="98">
        <f>SUM(AN58,AO58)</f>
        <v>0</v>
      </c>
      <c r="AQ58" s="98">
        <f>IF(AP58=0,0,IF(AP58&gt;AP60,2,IF(AP58&lt;AP60,0,IF(AP60=AP60,1))))</f>
        <v>0</v>
      </c>
      <c r="AR58" s="99">
        <v>0</v>
      </c>
      <c r="AS58" s="99">
        <v>0</v>
      </c>
      <c r="AT58" s="98">
        <f>SUM(AR58,AS58)</f>
        <v>0</v>
      </c>
      <c r="AU58" s="98">
        <f>IF(AT58=0,0,IF(AT58&gt;AT60,2,IF(AT58&lt;AT60,0,IF(AT60=AT60,1))))</f>
        <v>0</v>
      </c>
      <c r="AV58" s="99">
        <v>0</v>
      </c>
      <c r="AW58" s="99">
        <v>0</v>
      </c>
      <c r="AX58" s="98">
        <f>SUM(AV58,AW58)</f>
        <v>0</v>
      </c>
      <c r="AY58" s="98">
        <f>IF(AX58=0,0,IF(AX58&gt;AX60,2,IF(AX58&lt;AX60,0,IF(AX60=AX60,1))))</f>
        <v>0</v>
      </c>
      <c r="AZ58" s="99">
        <v>0</v>
      </c>
      <c r="BA58" s="99">
        <v>0</v>
      </c>
      <c r="BB58" s="98">
        <f>SUM(AZ58,BA58)</f>
        <v>0</v>
      </c>
      <c r="BC58" s="98">
        <f>IF(BB58=0,0,IF(BB58&gt;BB60,2,IF(BB58&lt;BB60,0,IF(BB60=BB60,1))))</f>
        <v>0</v>
      </c>
      <c r="BD58" s="99">
        <v>0</v>
      </c>
      <c r="BE58" s="99">
        <v>0</v>
      </c>
      <c r="BF58" s="98">
        <f>SUM(BD58,BE58)</f>
        <v>0</v>
      </c>
      <c r="BG58" s="98">
        <f>IF(BF58=0,0,IF(BF58&gt;BF60,2,IF(BF58&lt;BF60,0,IF(BF60=BF60,1))))</f>
        <v>0</v>
      </c>
      <c r="BH58" s="99">
        <v>0</v>
      </c>
      <c r="BI58" s="99">
        <v>0</v>
      </c>
      <c r="BJ58" s="98">
        <f>SUM(BH58,BI58)</f>
        <v>0</v>
      </c>
      <c r="BK58" s="98">
        <f>IF(BJ58=0,0,IF(BJ58&gt;BJ60,2,IF(BJ58&lt;BJ60,0,IF(BJ60=BJ60,1))))</f>
        <v>0</v>
      </c>
      <c r="BL58" s="99">
        <v>0</v>
      </c>
      <c r="BM58" s="99">
        <v>0</v>
      </c>
      <c r="BN58" s="98">
        <f>SUM(BL58,BM58)</f>
        <v>0</v>
      </c>
      <c r="BO58" s="98">
        <f>IF(BN58=0,0,IF(BN58&gt;BN60,2,IF(BN58&lt;BN60,0,IF(BN60=BN60,1))))</f>
        <v>0</v>
      </c>
    </row>
    <row r="59" spans="1:67" x14ac:dyDescent="0.25">
      <c r="A59" s="666"/>
      <c r="B59" s="104"/>
      <c r="C59" s="103"/>
      <c r="D59" s="102" t="s">
        <v>100</v>
      </c>
      <c r="E59" s="102" t="s">
        <v>99</v>
      </c>
      <c r="F59" s="102" t="s">
        <v>130</v>
      </c>
      <c r="G59" s="102" t="s">
        <v>129</v>
      </c>
      <c r="H59" s="102" t="s">
        <v>100</v>
      </c>
      <c r="I59" s="102" t="s">
        <v>99</v>
      </c>
      <c r="J59" s="102" t="s">
        <v>128</v>
      </c>
      <c r="K59" s="102" t="s">
        <v>127</v>
      </c>
      <c r="L59" s="102" t="s">
        <v>100</v>
      </c>
      <c r="M59" s="102" t="s">
        <v>99</v>
      </c>
      <c r="N59" s="102" t="s">
        <v>126</v>
      </c>
      <c r="O59" s="102" t="s">
        <v>125</v>
      </c>
      <c r="P59" s="102" t="s">
        <v>100</v>
      </c>
      <c r="Q59" s="102" t="s">
        <v>99</v>
      </c>
      <c r="R59" s="102" t="s">
        <v>124</v>
      </c>
      <c r="S59" s="102" t="s">
        <v>123</v>
      </c>
      <c r="T59" s="102" t="s">
        <v>100</v>
      </c>
      <c r="U59" s="102" t="s">
        <v>99</v>
      </c>
      <c r="V59" s="102" t="s">
        <v>122</v>
      </c>
      <c r="W59" s="102" t="s">
        <v>121</v>
      </c>
      <c r="X59" s="102" t="s">
        <v>100</v>
      </c>
      <c r="Y59" s="102" t="s">
        <v>99</v>
      </c>
      <c r="Z59" s="102" t="s">
        <v>120</v>
      </c>
      <c r="AA59" s="102" t="s">
        <v>119</v>
      </c>
      <c r="AB59" s="102" t="s">
        <v>100</v>
      </c>
      <c r="AC59" s="102" t="s">
        <v>99</v>
      </c>
      <c r="AD59" s="102" t="s">
        <v>118</v>
      </c>
      <c r="AE59" s="102" t="s">
        <v>117</v>
      </c>
      <c r="AF59" s="102" t="s">
        <v>100</v>
      </c>
      <c r="AG59" s="102" t="s">
        <v>99</v>
      </c>
      <c r="AH59" s="102" t="s">
        <v>116</v>
      </c>
      <c r="AI59" s="102" t="s">
        <v>115</v>
      </c>
      <c r="AJ59" s="102" t="s">
        <v>100</v>
      </c>
      <c r="AK59" s="102" t="s">
        <v>99</v>
      </c>
      <c r="AL59" s="102" t="s">
        <v>114</v>
      </c>
      <c r="AM59" s="102" t="s">
        <v>113</v>
      </c>
      <c r="AN59" s="102" t="s">
        <v>100</v>
      </c>
      <c r="AO59" s="102" t="s">
        <v>99</v>
      </c>
      <c r="AP59" s="102" t="s">
        <v>112</v>
      </c>
      <c r="AQ59" s="102" t="s">
        <v>111</v>
      </c>
      <c r="AR59" s="102" t="s">
        <v>100</v>
      </c>
      <c r="AS59" s="102" t="s">
        <v>99</v>
      </c>
      <c r="AT59" s="102" t="s">
        <v>110</v>
      </c>
      <c r="AU59" s="102" t="s">
        <v>109</v>
      </c>
      <c r="AV59" s="102" t="s">
        <v>100</v>
      </c>
      <c r="AW59" s="102" t="s">
        <v>99</v>
      </c>
      <c r="AX59" s="102" t="s">
        <v>108</v>
      </c>
      <c r="AY59" s="102" t="s">
        <v>107</v>
      </c>
      <c r="AZ59" s="102" t="s">
        <v>100</v>
      </c>
      <c r="BA59" s="102" t="s">
        <v>99</v>
      </c>
      <c r="BB59" s="102" t="s">
        <v>106</v>
      </c>
      <c r="BC59" s="102" t="s">
        <v>105</v>
      </c>
      <c r="BD59" s="102" t="s">
        <v>100</v>
      </c>
      <c r="BE59" s="102" t="s">
        <v>99</v>
      </c>
      <c r="BF59" s="102" t="s">
        <v>104</v>
      </c>
      <c r="BG59" s="102" t="s">
        <v>103</v>
      </c>
      <c r="BH59" s="102" t="s">
        <v>100</v>
      </c>
      <c r="BI59" s="102" t="s">
        <v>99</v>
      </c>
      <c r="BJ59" s="102" t="s">
        <v>102</v>
      </c>
      <c r="BK59" s="102" t="s">
        <v>101</v>
      </c>
      <c r="BL59" s="102" t="s">
        <v>100</v>
      </c>
      <c r="BM59" s="102" t="s">
        <v>99</v>
      </c>
      <c r="BN59" s="102" t="s">
        <v>98</v>
      </c>
      <c r="BO59" s="102" t="s">
        <v>97</v>
      </c>
    </row>
    <row r="60" spans="1:67" x14ac:dyDescent="0.25">
      <c r="A60" s="666"/>
      <c r="B60" s="101" t="s">
        <v>96</v>
      </c>
      <c r="C60" s="100" t="s">
        <v>187</v>
      </c>
      <c r="D60" s="99">
        <v>0</v>
      </c>
      <c r="E60" s="99">
        <v>0</v>
      </c>
      <c r="F60" s="98">
        <f>SUM(D60,E60)</f>
        <v>0</v>
      </c>
      <c r="G60" s="98">
        <f>IF(F60=0,0,IF(F60&gt;F58,2,IF(F60&lt;F58,0,IF(F58=F60,1))))</f>
        <v>0</v>
      </c>
      <c r="H60" s="99">
        <v>0</v>
      </c>
      <c r="I60" s="99">
        <v>0</v>
      </c>
      <c r="J60" s="98">
        <f>SUM(H60,I60)</f>
        <v>0</v>
      </c>
      <c r="K60" s="98">
        <f>IF(J60=0,0,IF(J60&gt;J58,2,IF(J60&lt;J58,0,IF(J58=J60,1))))</f>
        <v>0</v>
      </c>
      <c r="L60" s="99">
        <v>0</v>
      </c>
      <c r="M60" s="99">
        <v>0</v>
      </c>
      <c r="N60" s="98">
        <f>SUM(L60,M60)</f>
        <v>0</v>
      </c>
      <c r="O60" s="98">
        <f>IF(N60=0,0,IF(N60&gt;N58,2,IF(N60&lt;N58,0,IF(N58=N60,1))))</f>
        <v>0</v>
      </c>
      <c r="P60" s="99">
        <v>0</v>
      </c>
      <c r="Q60" s="99">
        <v>0</v>
      </c>
      <c r="R60" s="98">
        <f>SUM(P60,Q60)</f>
        <v>0</v>
      </c>
      <c r="S60" s="98">
        <f>IF(R60=0,0,IF(R60&gt;R58,2,IF(R60&lt;R58,0,IF(R58=R60,1))))</f>
        <v>0</v>
      </c>
      <c r="T60" s="99">
        <v>0</v>
      </c>
      <c r="U60" s="99">
        <v>0</v>
      </c>
      <c r="V60" s="98">
        <f>SUM(T60,U60)</f>
        <v>0</v>
      </c>
      <c r="W60" s="98">
        <f>IF(V60=0,0,IF(V60&gt;V58,2,IF(V60&lt;V58,0,IF(V58=V60,1))))</f>
        <v>0</v>
      </c>
      <c r="X60" s="99">
        <v>0</v>
      </c>
      <c r="Y60" s="99">
        <v>0</v>
      </c>
      <c r="Z60" s="98">
        <f>SUM(X60,Y60)</f>
        <v>0</v>
      </c>
      <c r="AA60" s="98">
        <f>IF(Z60=0,0,IF(Z60&gt;Z58,2,IF(Z60&lt;Z58,0,IF(Z58=Z60,1))))</f>
        <v>0</v>
      </c>
      <c r="AB60" s="99">
        <v>0</v>
      </c>
      <c r="AC60" s="99">
        <v>0</v>
      </c>
      <c r="AD60" s="98">
        <f>SUM(AB60,AC60)</f>
        <v>0</v>
      </c>
      <c r="AE60" s="98">
        <f>IF(AD60=0,0,IF(AD60&gt;AD58,2,IF(AD60&lt;AD58,0,IF(AD58=AD60,1))))</f>
        <v>0</v>
      </c>
      <c r="AF60" s="99">
        <v>0</v>
      </c>
      <c r="AG60" s="99">
        <v>0</v>
      </c>
      <c r="AH60" s="98">
        <f>SUM(AF60,AG60)</f>
        <v>0</v>
      </c>
      <c r="AI60" s="98">
        <f>IF(AH60=0,0,IF(AH60&gt;AH58,2,IF(AH60&lt;AH58,0,IF(AH58=AH60,1))))</f>
        <v>0</v>
      </c>
      <c r="AJ60" s="99">
        <v>0</v>
      </c>
      <c r="AK60" s="99">
        <v>0</v>
      </c>
      <c r="AL60" s="98">
        <f>SUM(AJ60,AK60)</f>
        <v>0</v>
      </c>
      <c r="AM60" s="98">
        <f>IF(AL60=0,0,IF(AL60&gt;AL58,2,IF(AL60&lt;AL58,0,IF(AL58=AL60,1))))</f>
        <v>0</v>
      </c>
      <c r="AN60" s="99">
        <v>0</v>
      </c>
      <c r="AO60" s="99">
        <v>0</v>
      </c>
      <c r="AP60" s="98">
        <f>SUM(AN60,AO60)</f>
        <v>0</v>
      </c>
      <c r="AQ60" s="98">
        <f>IF(AP60=0,0,IF(AP60&gt;AP58,2,IF(AP60&lt;AP58,0,IF(AP58=AP60,1))))</f>
        <v>0</v>
      </c>
      <c r="AR60" s="99">
        <v>0</v>
      </c>
      <c r="AS60" s="99">
        <v>0</v>
      </c>
      <c r="AT60" s="98">
        <f>SUM(AR60,AS60)</f>
        <v>0</v>
      </c>
      <c r="AU60" s="98">
        <f>IF(AT60=0,0,IF(AT60&gt;AT58,2,IF(AT60&lt;AT58,0,IF(AT58=AT60,1))))</f>
        <v>0</v>
      </c>
      <c r="AV60" s="99">
        <v>0</v>
      </c>
      <c r="AW60" s="99">
        <v>0</v>
      </c>
      <c r="AX60" s="98">
        <f>SUM(AV60,AW60)</f>
        <v>0</v>
      </c>
      <c r="AY60" s="98">
        <f>IF(AX60=0,0,IF(AX60&gt;AX58,2,IF(AX60&lt;AX58,0,IF(AX58=AX60,1))))</f>
        <v>0</v>
      </c>
      <c r="AZ60" s="99">
        <v>0</v>
      </c>
      <c r="BA60" s="99">
        <v>0</v>
      </c>
      <c r="BB60" s="98">
        <f>SUM(AZ60,BA60)</f>
        <v>0</v>
      </c>
      <c r="BC60" s="98">
        <f>IF(BB60=0,0,IF(BB60&gt;BB58,2,IF(BB60&lt;BB58,0,IF(BB58=BB60,1))))</f>
        <v>0</v>
      </c>
      <c r="BD60" s="99">
        <v>0</v>
      </c>
      <c r="BE60" s="99">
        <v>0</v>
      </c>
      <c r="BF60" s="98">
        <f>SUM(BD60,BE60)</f>
        <v>0</v>
      </c>
      <c r="BG60" s="98">
        <f>IF(BF60=0,0,IF(BF60&gt;BF58,2,IF(BF60&lt;BF58,0,IF(BF58=BF60,1))))</f>
        <v>0</v>
      </c>
      <c r="BH60" s="99">
        <v>0</v>
      </c>
      <c r="BI60" s="99">
        <v>0</v>
      </c>
      <c r="BJ60" s="98">
        <f>SUM(BH60,BI60)</f>
        <v>0</v>
      </c>
      <c r="BK60" s="98">
        <f>IF(BJ60=0,0,IF(BJ60&gt;BJ58,2,IF(BJ60&lt;BJ58,0,IF(BJ58=BJ60,1))))</f>
        <v>0</v>
      </c>
      <c r="BL60" s="99">
        <v>0</v>
      </c>
      <c r="BM60" s="99">
        <v>0</v>
      </c>
      <c r="BN60" s="98">
        <f>SUM(BL60,BM60)</f>
        <v>0</v>
      </c>
      <c r="BO60" s="98">
        <f>IF(BN60=0,0,IF(BN60&gt;BN58,2,IF(BN60&lt;BN58,0,IF(BN58=BN60,1))))</f>
        <v>0</v>
      </c>
    </row>
    <row r="62" spans="1:67" x14ac:dyDescent="0.25">
      <c r="D62" s="97" t="s">
        <v>95</v>
      </c>
      <c r="E62">
        <f>SUM(G58,K58,O58,S58,W58,AA58,AE58,AI58,AM58,AQ58,AU58,AY58,BC58,BG58,BK58,BO58)</f>
        <v>0</v>
      </c>
      <c r="G62" s="97" t="s">
        <v>94</v>
      </c>
      <c r="J62" t="s">
        <v>93</v>
      </c>
      <c r="K62" t="b">
        <f>G63</f>
        <v>0</v>
      </c>
    </row>
    <row r="63" spans="1:67" x14ac:dyDescent="0.25">
      <c r="D63" s="97" t="s">
        <v>92</v>
      </c>
      <c r="E63">
        <f>SUM(G60,K60,O60,S60,W60,AA60,AE60,AI60,AM60,AQ60,AU60,AY60,BC60,BG60,BK60,BO60)</f>
        <v>0</v>
      </c>
      <c r="G63" t="b">
        <f>IF(E62&gt;E63,C58,IF(E63&gt;E62,C60))</f>
        <v>0</v>
      </c>
      <c r="J63" t="s">
        <v>91</v>
      </c>
      <c r="K63" t="str">
        <f>IF(K62=C58,C60,C58)</f>
        <v>??? / ???</v>
      </c>
    </row>
  </sheetData>
  <sheetProtection selectLockedCells="1"/>
  <mergeCells count="102">
    <mergeCell ref="H16:I16"/>
    <mergeCell ref="L16:M16"/>
    <mergeCell ref="P16:Q16"/>
    <mergeCell ref="AV16:AW16"/>
    <mergeCell ref="AZ16:BA16"/>
    <mergeCell ref="BD16:BE16"/>
    <mergeCell ref="BH16:BI16"/>
    <mergeCell ref="BL16:BM16"/>
    <mergeCell ref="A6:A10"/>
    <mergeCell ref="D6:E6"/>
    <mergeCell ref="H6:I6"/>
    <mergeCell ref="L6:M6"/>
    <mergeCell ref="P6:Q6"/>
    <mergeCell ref="T6:U6"/>
    <mergeCell ref="X6:Y6"/>
    <mergeCell ref="AB6:AC6"/>
    <mergeCell ref="AF6:AG6"/>
    <mergeCell ref="AJ6:AK6"/>
    <mergeCell ref="AN6:AO6"/>
    <mergeCell ref="AR6:AS6"/>
    <mergeCell ref="AV6:AW6"/>
    <mergeCell ref="AZ6:BA6"/>
    <mergeCell ref="BD6:BE6"/>
    <mergeCell ref="BH6:BI6"/>
    <mergeCell ref="BL6:BM6"/>
    <mergeCell ref="A16:A20"/>
    <mergeCell ref="D16:E16"/>
    <mergeCell ref="L36:M36"/>
    <mergeCell ref="P36:Q36"/>
    <mergeCell ref="T16:U16"/>
    <mergeCell ref="X16:Y16"/>
    <mergeCell ref="AB16:AC16"/>
    <mergeCell ref="AF16:AG16"/>
    <mergeCell ref="AJ16:AK16"/>
    <mergeCell ref="AN16:AO16"/>
    <mergeCell ref="AR16:AS16"/>
    <mergeCell ref="AZ36:BA36"/>
    <mergeCell ref="BD36:BE36"/>
    <mergeCell ref="BH36:BI36"/>
    <mergeCell ref="BL36:BM36"/>
    <mergeCell ref="A26:A30"/>
    <mergeCell ref="D26:E26"/>
    <mergeCell ref="H26:I26"/>
    <mergeCell ref="L26:M26"/>
    <mergeCell ref="P26:Q26"/>
    <mergeCell ref="T26:U26"/>
    <mergeCell ref="X26:Y26"/>
    <mergeCell ref="AB26:AC26"/>
    <mergeCell ref="AF26:AG26"/>
    <mergeCell ref="AJ26:AK26"/>
    <mergeCell ref="AN26:AO26"/>
    <mergeCell ref="AR26:AS26"/>
    <mergeCell ref="AV26:AW26"/>
    <mergeCell ref="AZ26:BA26"/>
    <mergeCell ref="BD26:BE26"/>
    <mergeCell ref="BH26:BI26"/>
    <mergeCell ref="BL26:BM26"/>
    <mergeCell ref="AZ56:BA56"/>
    <mergeCell ref="A36:A40"/>
    <mergeCell ref="D36:E36"/>
    <mergeCell ref="H36:I36"/>
    <mergeCell ref="P56:Q56"/>
    <mergeCell ref="T36:U36"/>
    <mergeCell ref="X36:Y36"/>
    <mergeCell ref="AB36:AC36"/>
    <mergeCell ref="AF36:AG36"/>
    <mergeCell ref="AJ36:AK36"/>
    <mergeCell ref="D56:E56"/>
    <mergeCell ref="H56:I56"/>
    <mergeCell ref="L56:M56"/>
    <mergeCell ref="T56:U56"/>
    <mergeCell ref="X56:Y56"/>
    <mergeCell ref="AB56:AC56"/>
    <mergeCell ref="AF56:AG56"/>
    <mergeCell ref="AJ56:AK56"/>
    <mergeCell ref="AN36:AO36"/>
    <mergeCell ref="AR36:AS36"/>
    <mergeCell ref="AV36:AW36"/>
    <mergeCell ref="BD56:BE56"/>
    <mergeCell ref="BH56:BI56"/>
    <mergeCell ref="BL56:BM56"/>
    <mergeCell ref="A46:A50"/>
    <mergeCell ref="D46:E46"/>
    <mergeCell ref="H46:I46"/>
    <mergeCell ref="L46:M46"/>
    <mergeCell ref="P46:Q46"/>
    <mergeCell ref="T46:U46"/>
    <mergeCell ref="X46:Y46"/>
    <mergeCell ref="AB46:AC46"/>
    <mergeCell ref="AF46:AG46"/>
    <mergeCell ref="AJ46:AK46"/>
    <mergeCell ref="AN46:AO46"/>
    <mergeCell ref="AR46:AS46"/>
    <mergeCell ref="AV46:AW46"/>
    <mergeCell ref="AZ46:BA46"/>
    <mergeCell ref="BD46:BE46"/>
    <mergeCell ref="BH46:BI46"/>
    <mergeCell ref="BL46:BM46"/>
    <mergeCell ref="A56:A60"/>
    <mergeCell ref="AN56:AO56"/>
    <mergeCell ref="AR56:AS56"/>
    <mergeCell ref="AV56:AW56"/>
  </mergeCells>
  <conditionalFormatting sqref="G13">
    <cfRule type="expression" dxfId="5" priority="6">
      <formula>IF(OR(E12&gt;=16,E13&gt;=16),TRUE,)</formula>
    </cfRule>
  </conditionalFormatting>
  <conditionalFormatting sqref="G23">
    <cfRule type="expression" dxfId="4" priority="5">
      <formula>IF(OR(E22&gt;=16,E23&gt;=16),TRUE,)</formula>
    </cfRule>
  </conditionalFormatting>
  <conditionalFormatting sqref="G33">
    <cfRule type="expression" dxfId="3" priority="4">
      <formula>IF(OR(E32&gt;=16,E33&gt;=16),TRUE,)</formula>
    </cfRule>
  </conditionalFormatting>
  <conditionalFormatting sqref="G43">
    <cfRule type="expression" dxfId="2" priority="3">
      <formula>IF(OR(E42&gt;=16,E43&gt;=16),TRUE,)</formula>
    </cfRule>
  </conditionalFormatting>
  <conditionalFormatting sqref="G53">
    <cfRule type="expression" dxfId="1" priority="2">
      <formula>IF(OR(E52&gt;=16,E53&gt;=16),TRUE,)</formula>
    </cfRule>
  </conditionalFormatting>
  <conditionalFormatting sqref="G63">
    <cfRule type="expression" dxfId="0" priority="1">
      <formula>IF(OR(E62&gt;=16,E63&gt;=16),TRUE,)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3</vt:i4>
      </vt:variant>
    </vt:vector>
  </HeadingPairs>
  <TitlesOfParts>
    <vt:vector size="10" baseType="lpstr">
      <vt:lpstr>Tableaux Simples</vt:lpstr>
      <vt:lpstr>Tableaux Mixtes</vt:lpstr>
      <vt:lpstr>Finale Mixte (petite)</vt:lpstr>
      <vt:lpstr>Finale Mixte (grande)</vt:lpstr>
      <vt:lpstr>Stats Pistol</vt:lpstr>
      <vt:lpstr>Stats Rifle</vt:lpstr>
      <vt:lpstr>Finale Mixte</vt:lpstr>
      <vt:lpstr>'Stats Pistol'!Zone_d_impression</vt:lpstr>
      <vt:lpstr>'Tableaux Mixtes'!Zone_d_impression</vt:lpstr>
      <vt:lpstr>'Tableaux Simples'!Zone_d_impression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PERLEAU Mathieu</dc:creator>
  <cp:lastModifiedBy>Laverie et labo ARI Bastogne</cp:lastModifiedBy>
  <cp:lastPrinted>2024-11-11T16:02:11Z</cp:lastPrinted>
  <dcterms:created xsi:type="dcterms:W3CDTF">2022-09-12T13:29:27Z</dcterms:created>
  <dcterms:modified xsi:type="dcterms:W3CDTF">2025-02-03T23:44:48Z</dcterms:modified>
</cp:coreProperties>
</file>